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filterPrivacy="1" codeName="Questa_cartella_di_lavoro" autoCompressPictures="0"/>
  <xr:revisionPtr revIDLastSave="746" documentId="8_{4C710DFD-4FAF-3F45-9FD5-8FEBF1E3ADFC}" xr6:coauthVersionLast="47" xr6:coauthVersionMax="47" xr10:uidLastSave="{7BF0399D-7DE0-4A47-8AB0-AFB3E8B13759}"/>
  <bookViews>
    <workbookView xWindow="-108" yWindow="-108" windowWidth="23256" windowHeight="12456" tabRatio="788" xr2:uid="{00000000-000D-0000-FFFF-FFFF00000000}"/>
  </bookViews>
  <sheets>
    <sheet name="PIANO DI LETTURA" sheetId="14" r:id="rId1"/>
    <sheet name="Immagini" sheetId="15" state="veryHidden" r:id="rId2"/>
  </sheets>
  <definedNames>
    <definedName name="AreaTitoloColonna1..H12.1">'PIANO DI LETTURA'!$B$4</definedName>
    <definedName name="AreaTitoloColonna10..H54.1">'PIANO DI LETTURA'!$B$46</definedName>
    <definedName name="AreaTitoloColonna11..C56.1">'PIANO DI LETTURA'!$B$46</definedName>
    <definedName name="AreaTitoloColonna12..D56.1">'PIANO DI LETTURA'!#REF!</definedName>
    <definedName name="AreaTitoloColonna13..H68.1">'PIANO DI LETTURA'!$B$60</definedName>
    <definedName name="AreaTitoloColonna14..C70.1">'PIANO DI LETTURA'!$B$60</definedName>
    <definedName name="AreaTitoloColonna15..D70.1">'PIANO DI LETTURA'!#REF!</definedName>
    <definedName name="AreaTitoloColonna16..H82.1">'PIANO DI LETTURA'!$B$74</definedName>
    <definedName name="AreaTitoloColonna17..C84.1">'PIANO DI LETTURA'!$B$74</definedName>
    <definedName name="AreaTitoloColonna18..D84.1">'PIANO DI LETTURA'!#REF!</definedName>
    <definedName name="AreaTitoloColonna19..H96.1">'PIANO DI LETTURA'!$B$88</definedName>
    <definedName name="AreaTitoloColonna2..C14.1">'PIANO DI LETTURA'!$B$4</definedName>
    <definedName name="AreaTitoloColonna20..C98.1">'PIANO DI LETTURA'!$B$88</definedName>
    <definedName name="AreaTitoloColonna21..D98.1">'PIANO DI LETTURA'!#REF!</definedName>
    <definedName name="AreaTitoloColonna22..H110.1">'PIANO DI LETTURA'!$B$102</definedName>
    <definedName name="AreaTitoloColonna23..C112.1">'PIANO DI LETTURA'!$B$102</definedName>
    <definedName name="AreaTitoloColonna24..D112.1">'PIANO DI LETTURA'!#REF!</definedName>
    <definedName name="AreaTitoloColonna25..H124.1">'PIANO DI LETTURA'!$B$116</definedName>
    <definedName name="AreaTitoloColonna26..C126.1">'PIANO DI LETTURA'!$B$116</definedName>
    <definedName name="AreaTitoloColonna27..D126.1">'PIANO DI LETTURA'!#REF!</definedName>
    <definedName name="AreaTitoloColonna28..H138.1">'PIANO DI LETTURA'!$B$130</definedName>
    <definedName name="AreaTitoloColonna29..C140.1">'PIANO DI LETTURA'!$B$130</definedName>
    <definedName name="AreaTitoloColonna3..D14.1">'PIANO DI LETTURA'!#REF!</definedName>
    <definedName name="AreaTitoloColonna30..D140.1">'PIANO DI LETTURA'!#REF!</definedName>
    <definedName name="AreaTitoloColonna31..H152.1">'PIANO DI LETTURA'!$B$144</definedName>
    <definedName name="AreaTitoloColonna32..C154.1">'PIANO DI LETTURA'!$B$144</definedName>
    <definedName name="AreaTitoloColonna33..D154.1">'PIANO DI LETTURA'!#REF!</definedName>
    <definedName name="AreaTitoloColonna34..H166.1">'PIANO DI LETTURA'!$B$158</definedName>
    <definedName name="AreaTitoloColonna35..C168.1">'PIANO DI LETTURA'!$B$158</definedName>
    <definedName name="AreaTitoloColonna36..D168.1">'PIANO DI LETTURA'!#REF!</definedName>
    <definedName name="AreaTitoloColonna4..H26.1">'PIANO DI LETTURA'!$B$18</definedName>
    <definedName name="AreaTitoloColonna5..C28.1">'PIANO DI LETTURA'!$B$18</definedName>
    <definedName name="AreaTitoloColonna6..D28.1">'PIANO DI LETTURA'!#REF!</definedName>
    <definedName name="AreaTitoloColonna7..H40.1">'PIANO DI LETTURA'!$B$32</definedName>
    <definedName name="AreaTitoloColonna8..C42.1">'PIANO DI LETTURA'!$B$32</definedName>
    <definedName name="AreaTitoloColonna9..D42.1">'PIANO DI LETTURA'!#REF!</definedName>
    <definedName name="Calendario10Annuale">'PIANO DI LETTURA'!$B$128</definedName>
    <definedName name="Calendario10Mensile">'PIANO DI LETTURA'!$C$128</definedName>
    <definedName name="Calendario11Annuale">'PIANO DI LETTURA'!$B$142</definedName>
    <definedName name="Calendario11Mensile">'PIANO DI LETTURA'!$C$142</definedName>
    <definedName name="Calendario12Annuale">'PIANO DI LETTURA'!$B$156</definedName>
    <definedName name="Calendario12Mensile">'PIANO DI LETTURA'!$C$156</definedName>
    <definedName name="Calendario1Annuale">'PIANO DI LETTURA'!$B$2</definedName>
    <definedName name="Calendario1Mensile">'PIANO DI LETTURA'!$C$2</definedName>
    <definedName name="Calendario2Annuale">'PIANO DI LETTURA'!$B$16</definedName>
    <definedName name="Calendario2Mensile">'PIANO DI LETTURA'!$C$16</definedName>
    <definedName name="Calendario3Annuale">'PIANO DI LETTURA'!$B$30</definedName>
    <definedName name="Calendario3Mensile">'PIANO DI LETTURA'!$C$30</definedName>
    <definedName name="Calendario4Annuale">'PIANO DI LETTURA'!$B$44</definedName>
    <definedName name="Calendario4Mensile">'PIANO DI LETTURA'!$C$44</definedName>
    <definedName name="Calendario5Annuale">'PIANO DI LETTURA'!$B$58</definedName>
    <definedName name="Calendario5Mensile">'PIANO DI LETTURA'!$C$58</definedName>
    <definedName name="Calendario6Annuale">'PIANO DI LETTURA'!$B$72</definedName>
    <definedName name="Calendario6Mensile">'PIANO DI LETTURA'!$C$72</definedName>
    <definedName name="Calendario7Annuale">'PIANO DI LETTURA'!$B$86</definedName>
    <definedName name="Calendario7Mensile">'PIANO DI LETTURA'!$C$86</definedName>
    <definedName name="Calendario8Annuale">'PIANO DI LETTURA'!$B$100</definedName>
    <definedName name="Calendario8Mensile">'PIANO DI LETTURA'!$C$100</definedName>
    <definedName name="Calendario9Annuale">'PIANO DI LETTURA'!$B$114</definedName>
    <definedName name="Calendario9Mensile">'PIANO DI LETTURA'!$C$114</definedName>
    <definedName name="Giorni">{0,1,2,3,4,5,6}</definedName>
    <definedName name="GiorniFeriali">{"Lunedì","Martedì","Mercoledì","Giovedì","Venerdì","Sabato","Domenica"}</definedName>
    <definedName name="InizioSettimana">'PIANO DI LETTURA'!$B$4</definedName>
    <definedName name="Mesi">{"Gennaio","Febbraio","Marzo","Aprile","Maggio","Giugno","Luglio","Agosto","Settembre","Ottobre","Novembre","Dicembre"}</definedName>
    <definedName name="OpzioneCalendario10Mensile">MATCH(Calendario10Mensile,Mesi,0)</definedName>
    <definedName name="OpzioneCalendario11Mensile">MATCH(Calendario11Mensile,Mesi,0)</definedName>
    <definedName name="OpzioneCalendario12Mensile">MATCH(Calendario12Mensile,Mesi,0)</definedName>
    <definedName name="OpzioneCalendario1Mensile">MATCH(Calendario1Mensile,Mesi,0)</definedName>
    <definedName name="OpzioneCalendario2Mensile">MATCH(Calendario2Mensile,Mesi,0)</definedName>
    <definedName name="OpzioneCalendario3Mensile">MATCH(Calendario3Mensile,Mesi,0)</definedName>
    <definedName name="OpzioneCalendario4Mensile">MATCH(Calendario4Mensile,Mesi,0)</definedName>
    <definedName name="OpzioneCalendario5Mensile">MATCH(Calendario5Mensile,Mesi,0)</definedName>
    <definedName name="OpzioneCalendario6Mensile">MATCH(Calendario6Mensile,Mesi,0)</definedName>
    <definedName name="OpzioneCalendario7Mensile">MATCH(Calendario7Mensile,Mesi,0)</definedName>
    <definedName name="OpzioneCalendario8Mensile">MATCH(Calendario8Mensile,Mesi,0)</definedName>
    <definedName name="OpzioneCalendario9Mensile">MATCH(Calendario9Mensile,Mesi,0)</definedName>
    <definedName name="OpzioneGiornoSettimana">MATCH(InizioSettimana,GiorniFeriali,0)+10</definedName>
    <definedName name="ValoreInizioSettimana">IF(InizioSettimana="Lunedì",2,1)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C16" i="14" l="1"/>
  <c r="B16" i="14"/>
  <c r="B11" i="14" a="1"/>
  <c r="E11" i="14" s="1"/>
  <c r="B9" i="14" a="1"/>
  <c r="B9" i="14" s="1"/>
  <c r="B13" i="14" a="1"/>
  <c r="F13" i="14" s="1"/>
  <c r="B7" i="14" a="1"/>
  <c r="D7" i="14" s="1"/>
  <c r="B5" i="14" a="1"/>
  <c r="B5" i="14" s="1"/>
  <c r="C30" i="14" l="1"/>
  <c r="H11" i="14"/>
  <c r="D9" i="14"/>
  <c r="G7" i="14"/>
  <c r="H7" i="14"/>
  <c r="E7" i="14"/>
  <c r="E5" i="14"/>
  <c r="E4" i="14" s="1"/>
  <c r="G5" i="14"/>
  <c r="G4" i="14" s="1"/>
  <c r="B11" i="14"/>
  <c r="D13" i="14"/>
  <c r="C5" i="14"/>
  <c r="C4" i="14" s="1"/>
  <c r="G13" i="14"/>
  <c r="F11" i="14"/>
  <c r="E13" i="14"/>
  <c r="D5" i="14"/>
  <c r="D4" i="14" s="1"/>
  <c r="C13" i="14"/>
  <c r="D11" i="14"/>
  <c r="B13" i="14"/>
  <c r="C7" i="14"/>
  <c r="H13" i="14"/>
  <c r="B19" i="14" a="1"/>
  <c r="C19" i="14" s="1"/>
  <c r="C18" i="14" s="1"/>
  <c r="B25" i="14" a="1"/>
  <c r="G25" i="14" s="1"/>
  <c r="B27" i="14" a="1"/>
  <c r="D27" i="14" s="1"/>
  <c r="F5" i="14"/>
  <c r="F4" i="14" s="1"/>
  <c r="G9" i="14"/>
  <c r="B21" i="14" a="1"/>
  <c r="G21" i="14" s="1"/>
  <c r="F7" i="14"/>
  <c r="F9" i="14"/>
  <c r="B23" i="14" a="1"/>
  <c r="C11" i="14"/>
  <c r="G11" i="14"/>
  <c r="H5" i="14"/>
  <c r="H4" i="14" s="1"/>
  <c r="E9" i="14"/>
  <c r="B7" i="14"/>
  <c r="H9" i="14"/>
  <c r="C9" i="14"/>
  <c r="B30" i="14"/>
  <c r="G19" i="14" l="1"/>
  <c r="G18" i="14" s="1"/>
  <c r="F25" i="14"/>
  <c r="B19" i="14"/>
  <c r="B18" i="14" s="1"/>
  <c r="E25" i="14"/>
  <c r="D19" i="14"/>
  <c r="D18" i="14" s="1"/>
  <c r="D25" i="14"/>
  <c r="B21" i="14"/>
  <c r="H21" i="14"/>
  <c r="F21" i="14"/>
  <c r="D21" i="14"/>
  <c r="F19" i="14"/>
  <c r="F18" i="14" s="1"/>
  <c r="E21" i="14"/>
  <c r="H19" i="14"/>
  <c r="H18" i="14" s="1"/>
  <c r="C25" i="14"/>
  <c r="C21" i="14"/>
  <c r="E19" i="14"/>
  <c r="E18" i="14" s="1"/>
  <c r="G27" i="14"/>
  <c r="B27" i="14"/>
  <c r="C23" i="14"/>
  <c r="D23" i="14"/>
  <c r="E23" i="14"/>
  <c r="C27" i="14"/>
  <c r="F27" i="14"/>
  <c r="E27" i="14"/>
  <c r="H23" i="14"/>
  <c r="B23" i="14"/>
  <c r="G23" i="14"/>
  <c r="H27" i="14"/>
  <c r="F23" i="14"/>
  <c r="B35" i="14" a="1"/>
  <c r="D35" i="14" s="1"/>
  <c r="B33" i="14" a="1"/>
  <c r="B33" i="14" s="1"/>
  <c r="B32" i="14" s="1"/>
  <c r="B39" i="14" a="1"/>
  <c r="C39" i="14" s="1"/>
  <c r="B41" i="14" a="1"/>
  <c r="F41" i="14" s="1"/>
  <c r="B37" i="14" a="1"/>
  <c r="E37" i="14" s="1"/>
  <c r="B25" i="14"/>
  <c r="H25" i="14"/>
  <c r="B44" i="14"/>
  <c r="C44" i="14"/>
  <c r="C35" i="14" l="1"/>
  <c r="E35" i="14"/>
  <c r="H35" i="14"/>
  <c r="D37" i="14"/>
  <c r="G35" i="14"/>
  <c r="F35" i="14"/>
  <c r="B35" i="14"/>
  <c r="C37" i="14"/>
  <c r="B37" i="14"/>
  <c r="F37" i="14"/>
  <c r="C33" i="14"/>
  <c r="C32" i="14" s="1"/>
  <c r="E33" i="14"/>
  <c r="E32" i="14" s="1"/>
  <c r="E39" i="14"/>
  <c r="D33" i="14"/>
  <c r="D32" i="14" s="1"/>
  <c r="D39" i="14"/>
  <c r="F33" i="14"/>
  <c r="F32" i="14" s="1"/>
  <c r="B39" i="14"/>
  <c r="G39" i="14"/>
  <c r="F39" i="14"/>
  <c r="G33" i="14"/>
  <c r="G32" i="14" s="1"/>
  <c r="G37" i="14"/>
  <c r="H39" i="14"/>
  <c r="H37" i="14"/>
  <c r="H33" i="14"/>
  <c r="H32" i="14" s="1"/>
  <c r="D41" i="14"/>
  <c r="B47" i="14" a="1"/>
  <c r="E47" i="14" s="1"/>
  <c r="E46" i="14" s="1"/>
  <c r="B49" i="14" a="1"/>
  <c r="E49" i="14" s="1"/>
  <c r="B55" i="14" a="1"/>
  <c r="G55" i="14" s="1"/>
  <c r="B53" i="14" a="1"/>
  <c r="D53" i="14" s="1"/>
  <c r="B51" i="14" a="1"/>
  <c r="C51" i="14" s="1"/>
  <c r="C41" i="14"/>
  <c r="G41" i="14"/>
  <c r="E41" i="14"/>
  <c r="H41" i="14"/>
  <c r="B41" i="14"/>
  <c r="B58" i="14"/>
  <c r="C58" i="14"/>
  <c r="E53" i="14" l="1"/>
  <c r="F53" i="14"/>
  <c r="G53" i="14"/>
  <c r="C53" i="14"/>
  <c r="B49" i="14"/>
  <c r="D55" i="14"/>
  <c r="H53" i="14"/>
  <c r="F47" i="14"/>
  <c r="F46" i="14" s="1"/>
  <c r="H51" i="14"/>
  <c r="F51" i="14"/>
  <c r="D47" i="14"/>
  <c r="D46" i="14" s="1"/>
  <c r="B47" i="14"/>
  <c r="B46" i="14" s="1"/>
  <c r="F55" i="14"/>
  <c r="B53" i="14"/>
  <c r="G47" i="14"/>
  <c r="G46" i="14" s="1"/>
  <c r="F49" i="14"/>
  <c r="G49" i="14"/>
  <c r="C49" i="14"/>
  <c r="H49" i="14"/>
  <c r="D51" i="14"/>
  <c r="C55" i="14"/>
  <c r="E51" i="14"/>
  <c r="D49" i="14"/>
  <c r="B55" i="14"/>
  <c r="B51" i="14"/>
  <c r="C47" i="14"/>
  <c r="C46" i="14" s="1"/>
  <c r="H47" i="14"/>
  <c r="H46" i="14" s="1"/>
  <c r="E55" i="14"/>
  <c r="G51" i="14"/>
  <c r="H55" i="14"/>
  <c r="B67" i="14" a="1"/>
  <c r="C67" i="14" s="1"/>
  <c r="B69" i="14" a="1"/>
  <c r="G69" i="14" s="1"/>
  <c r="B61" i="14" a="1"/>
  <c r="G61" i="14" s="1"/>
  <c r="G60" i="14" s="1"/>
  <c r="B63" i="14" a="1"/>
  <c r="E63" i="14" s="1"/>
  <c r="B65" i="14" a="1"/>
  <c r="F65" i="14" s="1"/>
  <c r="C72" i="14"/>
  <c r="B72" i="14"/>
  <c r="D61" i="14" l="1"/>
  <c r="D60" i="14" s="1"/>
  <c r="F61" i="14"/>
  <c r="F60" i="14" s="1"/>
  <c r="D63" i="14"/>
  <c r="C61" i="14"/>
  <c r="C60" i="14" s="1"/>
  <c r="C63" i="14"/>
  <c r="B86" i="14"/>
  <c r="H61" i="14"/>
  <c r="H60" i="14" s="1"/>
  <c r="E61" i="14"/>
  <c r="E60" i="14" s="1"/>
  <c r="G63" i="14"/>
  <c r="C69" i="14"/>
  <c r="H69" i="14"/>
  <c r="D69" i="14"/>
  <c r="E69" i="14"/>
  <c r="F69" i="14"/>
  <c r="B69" i="14"/>
  <c r="B61" i="14"/>
  <c r="B60" i="14" s="1"/>
  <c r="G67" i="14"/>
  <c r="D65" i="14"/>
  <c r="D67" i="14"/>
  <c r="F63" i="14"/>
  <c r="B67" i="14"/>
  <c r="B65" i="14"/>
  <c r="F67" i="14"/>
  <c r="B63" i="14"/>
  <c r="H63" i="14"/>
  <c r="E67" i="14"/>
  <c r="C65" i="14"/>
  <c r="E65" i="14"/>
  <c r="G65" i="14"/>
  <c r="H65" i="14"/>
  <c r="H67" i="14"/>
  <c r="B75" i="14" a="1"/>
  <c r="G75" i="14" s="1"/>
  <c r="G74" i="14" s="1"/>
  <c r="B83" i="14" a="1"/>
  <c r="D83" i="14" s="1"/>
  <c r="B79" i="14" a="1"/>
  <c r="F79" i="14" s="1"/>
  <c r="B77" i="14" a="1"/>
  <c r="G77" i="14" s="1"/>
  <c r="B81" i="14" a="1"/>
  <c r="C81" i="14" s="1"/>
  <c r="C86" i="14"/>
  <c r="H77" i="14" l="1"/>
  <c r="B77" i="14"/>
  <c r="E77" i="14"/>
  <c r="C77" i="14"/>
  <c r="D77" i="14"/>
  <c r="H83" i="14"/>
  <c r="B75" i="14"/>
  <c r="B74" i="14" s="1"/>
  <c r="F81" i="14"/>
  <c r="B79" i="14"/>
  <c r="B81" i="14"/>
  <c r="C75" i="14"/>
  <c r="C74" i="14" s="1"/>
  <c r="F83" i="14"/>
  <c r="F75" i="14"/>
  <c r="F74" i="14" s="1"/>
  <c r="E75" i="14"/>
  <c r="E74" i="14" s="1"/>
  <c r="D81" i="14"/>
  <c r="D75" i="14"/>
  <c r="D74" i="14" s="1"/>
  <c r="E81" i="14"/>
  <c r="G81" i="14"/>
  <c r="H81" i="14"/>
  <c r="C79" i="14"/>
  <c r="B83" i="14"/>
  <c r="E83" i="14"/>
  <c r="G79" i="14"/>
  <c r="H79" i="14"/>
  <c r="H75" i="14"/>
  <c r="H74" i="14" s="1"/>
  <c r="E79" i="14"/>
  <c r="G83" i="14"/>
  <c r="B93" i="14" a="1"/>
  <c r="E93" i="14" s="1"/>
  <c r="B95" i="14" a="1"/>
  <c r="H95" i="14" s="1"/>
  <c r="B91" i="14" a="1"/>
  <c r="C91" i="14" s="1"/>
  <c r="B89" i="14" a="1"/>
  <c r="H89" i="14" s="1"/>
  <c r="H88" i="14" s="1"/>
  <c r="B97" i="14" a="1"/>
  <c r="D97" i="14" s="1"/>
  <c r="D79" i="14"/>
  <c r="C83" i="14"/>
  <c r="F77" i="14"/>
  <c r="C100" i="14"/>
  <c r="B100" i="14"/>
  <c r="C93" i="14" l="1"/>
  <c r="H91" i="14"/>
  <c r="D91" i="14"/>
  <c r="F95" i="14"/>
  <c r="B95" i="14"/>
  <c r="E95" i="14"/>
  <c r="G95" i="14"/>
  <c r="C95" i="14"/>
  <c r="H93" i="14"/>
  <c r="D95" i="14"/>
  <c r="B97" i="14"/>
  <c r="E91" i="14"/>
  <c r="B91" i="14"/>
  <c r="G89" i="14"/>
  <c r="G88" i="14" s="1"/>
  <c r="G93" i="14"/>
  <c r="E97" i="14"/>
  <c r="C89" i="14"/>
  <c r="C88" i="14" s="1"/>
  <c r="E89" i="14"/>
  <c r="E88" i="14" s="1"/>
  <c r="B93" i="14"/>
  <c r="F89" i="14"/>
  <c r="F88" i="14" s="1"/>
  <c r="B89" i="14"/>
  <c r="B88" i="14" s="1"/>
  <c r="F91" i="14"/>
  <c r="G97" i="14"/>
  <c r="F97" i="14"/>
  <c r="D89" i="14"/>
  <c r="D88" i="14" s="1"/>
  <c r="G91" i="14"/>
  <c r="D93" i="14"/>
  <c r="F93" i="14"/>
  <c r="C97" i="14"/>
  <c r="H97" i="14"/>
  <c r="B107" i="14" a="1"/>
  <c r="H107" i="14" s="1"/>
  <c r="B109" i="14" a="1"/>
  <c r="C109" i="14" s="1"/>
  <c r="B111" i="14" a="1"/>
  <c r="B111" i="14" s="1"/>
  <c r="B105" i="14" a="1"/>
  <c r="C105" i="14" s="1"/>
  <c r="B103" i="14" a="1"/>
  <c r="H103" i="14" s="1"/>
  <c r="H102" i="14" s="1"/>
  <c r="C114" i="14"/>
  <c r="B114" i="14"/>
  <c r="B107" i="14" l="1"/>
  <c r="G105" i="14"/>
  <c r="E109" i="14"/>
  <c r="D109" i="14"/>
  <c r="F105" i="14"/>
  <c r="B105" i="14"/>
  <c r="D111" i="14"/>
  <c r="F109" i="14"/>
  <c r="F111" i="14"/>
  <c r="E111" i="14"/>
  <c r="C111" i="14"/>
  <c r="G111" i="14"/>
  <c r="H111" i="14"/>
  <c r="E105" i="14"/>
  <c r="G107" i="14"/>
  <c r="C103" i="14"/>
  <c r="C102" i="14" s="1"/>
  <c r="F103" i="14"/>
  <c r="F102" i="14" s="1"/>
  <c r="D105" i="14"/>
  <c r="B121" i="14" a="1"/>
  <c r="E121" i="14" s="1"/>
  <c r="B123" i="14" a="1"/>
  <c r="G123" i="14" s="1"/>
  <c r="B125" i="14" a="1"/>
  <c r="C125" i="14" s="1"/>
  <c r="B117" i="14" a="1"/>
  <c r="B117" i="14" s="1"/>
  <c r="B116" i="14" s="1"/>
  <c r="B119" i="14" a="1"/>
  <c r="E119" i="14" s="1"/>
  <c r="E107" i="14"/>
  <c r="H109" i="14"/>
  <c r="H105" i="14"/>
  <c r="G103" i="14"/>
  <c r="G102" i="14" s="1"/>
  <c r="F107" i="14"/>
  <c r="B109" i="14"/>
  <c r="C107" i="14"/>
  <c r="D107" i="14"/>
  <c r="E103" i="14"/>
  <c r="E102" i="14" s="1"/>
  <c r="D103" i="14"/>
  <c r="D102" i="14" s="1"/>
  <c r="B103" i="14"/>
  <c r="B102" i="14" s="1"/>
  <c r="G109" i="14"/>
  <c r="C128" i="14"/>
  <c r="B128" i="14"/>
  <c r="C117" i="14" l="1"/>
  <c r="C116" i="14" s="1"/>
  <c r="E125" i="14"/>
  <c r="F125" i="14"/>
  <c r="D123" i="14"/>
  <c r="C123" i="14"/>
  <c r="C121" i="14"/>
  <c r="H123" i="14"/>
  <c r="C119" i="14"/>
  <c r="E123" i="14"/>
  <c r="G119" i="14"/>
  <c r="H119" i="14"/>
  <c r="H117" i="14"/>
  <c r="H116" i="14" s="1"/>
  <c r="D119" i="14"/>
  <c r="B119" i="14"/>
  <c r="F119" i="14"/>
  <c r="F123" i="14"/>
  <c r="E117" i="14"/>
  <c r="E116" i="14" s="1"/>
  <c r="B123" i="14"/>
  <c r="F117" i="14"/>
  <c r="F116" i="14" s="1"/>
  <c r="D125" i="14"/>
  <c r="G125" i="14"/>
  <c r="B125" i="14"/>
  <c r="H125" i="14"/>
  <c r="G121" i="14"/>
  <c r="D121" i="14"/>
  <c r="D117" i="14"/>
  <c r="D116" i="14" s="1"/>
  <c r="B133" i="14" a="1"/>
  <c r="C133" i="14" s="1"/>
  <c r="B139" i="14" a="1"/>
  <c r="C139" i="14" s="1"/>
  <c r="B131" i="14" a="1"/>
  <c r="C131" i="14" s="1"/>
  <c r="C130" i="14" s="1"/>
  <c r="B137" i="14" a="1"/>
  <c r="F137" i="14" s="1"/>
  <c r="B135" i="14" a="1"/>
  <c r="E135" i="14" s="1"/>
  <c r="B121" i="14"/>
  <c r="H121" i="14"/>
  <c r="F121" i="14"/>
  <c r="G117" i="14"/>
  <c r="G116" i="14" s="1"/>
  <c r="B142" i="14"/>
  <c r="C142" i="14"/>
  <c r="G139" i="14" l="1"/>
  <c r="F139" i="14"/>
  <c r="G135" i="14"/>
  <c r="F135" i="14"/>
  <c r="H135" i="14"/>
  <c r="D135" i="14"/>
  <c r="C135" i="14"/>
  <c r="B135" i="14"/>
  <c r="B139" i="14"/>
  <c r="E139" i="14"/>
  <c r="B131" i="14"/>
  <c r="B130" i="14" s="1"/>
  <c r="D139" i="14"/>
  <c r="H139" i="14"/>
  <c r="D137" i="14"/>
  <c r="H133" i="14"/>
  <c r="H131" i="14"/>
  <c r="H130" i="14" s="1"/>
  <c r="E137" i="14"/>
  <c r="D133" i="14"/>
  <c r="F133" i="14"/>
  <c r="B137" i="14"/>
  <c r="H137" i="14"/>
  <c r="C137" i="14"/>
  <c r="E131" i="14"/>
  <c r="E130" i="14" s="1"/>
  <c r="E133" i="14"/>
  <c r="G131" i="14"/>
  <c r="G130" i="14" s="1"/>
  <c r="G137" i="14"/>
  <c r="B145" i="14" a="1"/>
  <c r="F145" i="14" s="1"/>
  <c r="F144" i="14" s="1"/>
  <c r="B151" i="14" a="1"/>
  <c r="C151" i="14" s="1"/>
  <c r="B147" i="14" a="1"/>
  <c r="G147" i="14" s="1"/>
  <c r="B149" i="14" a="1"/>
  <c r="F149" i="14" s="1"/>
  <c r="B153" i="14" a="1"/>
  <c r="G153" i="14" s="1"/>
  <c r="F131" i="14"/>
  <c r="F130" i="14" s="1"/>
  <c r="B133" i="14"/>
  <c r="G133" i="14"/>
  <c r="D131" i="14"/>
  <c r="D130" i="14" s="1"/>
  <c r="B156" i="14"/>
  <c r="C156" i="14"/>
  <c r="E149" i="14" l="1"/>
  <c r="H147" i="14"/>
  <c r="C149" i="14"/>
  <c r="C147" i="14"/>
  <c r="G149" i="14"/>
  <c r="B147" i="14"/>
  <c r="E147" i="14"/>
  <c r="D147" i="14"/>
  <c r="E145" i="14"/>
  <c r="E144" i="14" s="1"/>
  <c r="G145" i="14"/>
  <c r="G144" i="14" s="1"/>
  <c r="H149" i="14"/>
  <c r="D149" i="14"/>
  <c r="B145" i="14"/>
  <c r="B144" i="14" s="1"/>
  <c r="F147" i="14"/>
  <c r="B153" i="14"/>
  <c r="D153" i="14"/>
  <c r="D145" i="14"/>
  <c r="D144" i="14" s="1"/>
  <c r="H145" i="14"/>
  <c r="H144" i="14" s="1"/>
  <c r="H151" i="14"/>
  <c r="E153" i="14"/>
  <c r="F151" i="14"/>
  <c r="B161" i="14" a="1"/>
  <c r="H161" i="14" s="1"/>
  <c r="B159" i="14" a="1"/>
  <c r="D159" i="14" s="1"/>
  <c r="D158" i="14" s="1"/>
  <c r="B165" i="14" a="1"/>
  <c r="E165" i="14" s="1"/>
  <c r="B167" i="14" a="1"/>
  <c r="G167" i="14" s="1"/>
  <c r="B163" i="14" a="1"/>
  <c r="C163" i="14" s="1"/>
  <c r="D151" i="14"/>
  <c r="C153" i="14"/>
  <c r="G151" i="14"/>
  <c r="H153" i="14"/>
  <c r="E151" i="14"/>
  <c r="C145" i="14"/>
  <c r="C144" i="14" s="1"/>
  <c r="B149" i="14"/>
  <c r="B151" i="14"/>
  <c r="F153" i="14"/>
  <c r="E161" i="14" l="1"/>
  <c r="G161" i="14"/>
  <c r="B161" i="14"/>
  <c r="D167" i="14"/>
  <c r="C167" i="14"/>
  <c r="H167" i="14"/>
  <c r="F167" i="14"/>
  <c r="E167" i="14"/>
  <c r="B163" i="14"/>
  <c r="D163" i="14"/>
  <c r="E163" i="14"/>
  <c r="G163" i="14"/>
  <c r="H163" i="14"/>
  <c r="D161" i="14"/>
  <c r="B167" i="14"/>
  <c r="D165" i="14"/>
  <c r="H165" i="14"/>
  <c r="C159" i="14"/>
  <c r="C158" i="14" s="1"/>
  <c r="C165" i="14"/>
  <c r="B159" i="14"/>
  <c r="B158" i="14" s="1"/>
  <c r="G165" i="14"/>
  <c r="B165" i="14"/>
  <c r="E159" i="14"/>
  <c r="E158" i="14" s="1"/>
  <c r="F161" i="14"/>
  <c r="F165" i="14"/>
  <c r="C161" i="14"/>
  <c r="F163" i="14"/>
  <c r="G159" i="14"/>
  <c r="G158" i="14" s="1"/>
  <c r="F159" i="14"/>
  <c r="F158" i="14" s="1"/>
  <c r="H159" i="14"/>
  <c r="H158" i="14" s="1"/>
</calcChain>
</file>

<file path=xl/sharedStrings.xml><?xml version="1.0" encoding="utf-8"?>
<sst xmlns="http://schemas.openxmlformats.org/spreadsheetml/2006/main" count="263" uniqueCount="262">
  <si>
    <t xml:space="preserve"> </t>
  </si>
  <si>
    <t>lunedì</t>
  </si>
  <si>
    <t>gennaio</t>
  </si>
  <si>
    <t>GIOVANNI 1-3</t>
  </si>
  <si>
    <t>GIOVANNI 4-5</t>
  </si>
  <si>
    <t>GIOVANNI 6-7</t>
  </si>
  <si>
    <t>GIOVANNI 8-9</t>
  </si>
  <si>
    <t>GIOVANNI 10-11</t>
  </si>
  <si>
    <t>GIOVANNI 12-13</t>
  </si>
  <si>
    <t>GIOVANNI 14-16</t>
  </si>
  <si>
    <t>GIOVANNI 17-18</t>
  </si>
  <si>
    <t>GIOVANNI 19-21</t>
  </si>
  <si>
    <t>SALMI 1-7</t>
  </si>
  <si>
    <t>SALMI 8-11</t>
  </si>
  <si>
    <t>SALMI 12-17</t>
  </si>
  <si>
    <t>SALMI 18-21</t>
  </si>
  <si>
    <t>SALMI 22-26</t>
  </si>
  <si>
    <t>SALMI 27-30</t>
  </si>
  <si>
    <t>SALMI 31-33</t>
  </si>
  <si>
    <t>SALMI 34-36</t>
  </si>
  <si>
    <t>SALMI 37-38</t>
  </si>
  <si>
    <t>SALMI 39-41</t>
  </si>
  <si>
    <t>GENESI 1-6</t>
  </si>
  <si>
    <t>GENESI 7-12</t>
  </si>
  <si>
    <t>GENESI 13-18</t>
  </si>
  <si>
    <t>GENESI 19-23</t>
  </si>
  <si>
    <t>GENESI 24-27</t>
  </si>
  <si>
    <t>GENESI 28-31</t>
  </si>
  <si>
    <t>GENESI 32-36</t>
  </si>
  <si>
    <t>GENESI 37-41</t>
  </si>
  <si>
    <t>GENESI 42-46</t>
  </si>
  <si>
    <t>GENESI 47-50</t>
  </si>
  <si>
    <t>SALMI 42-45</t>
  </si>
  <si>
    <t>SALMI 46-49</t>
  </si>
  <si>
    <t>SALMI 50-53</t>
  </si>
  <si>
    <t>SALMI 54-58</t>
  </si>
  <si>
    <t>SALMI 59-62</t>
  </si>
  <si>
    <t>SALMI 63-67</t>
  </si>
  <si>
    <t>SALMI 68-70</t>
  </si>
  <si>
    <t>SALMI 71-73</t>
  </si>
  <si>
    <t>ESODO 1-6</t>
  </si>
  <si>
    <t>ESODO 7-11</t>
  </si>
  <si>
    <t>ESODO 12-15</t>
  </si>
  <si>
    <t>ESODO 16-21</t>
  </si>
  <si>
    <t>ESODO 22-26</t>
  </si>
  <si>
    <t>ESODO 27-30</t>
  </si>
  <si>
    <t>ESODO 31-35</t>
  </si>
  <si>
    <t>ESODO 36-40</t>
  </si>
  <si>
    <t>SALMI 74-77</t>
  </si>
  <si>
    <t>SALMI 107-112</t>
  </si>
  <si>
    <t>SALMI 119</t>
  </si>
  <si>
    <t>LEVITICO 1-4</t>
  </si>
  <si>
    <t>LEVITICO 5-7</t>
  </si>
  <si>
    <t>LEVITICO 8-10</t>
  </si>
  <si>
    <t>LEVITICO 14-16</t>
  </si>
  <si>
    <t>LEVITICO 17-20</t>
  </si>
  <si>
    <t>LEVITICO 21-24</t>
  </si>
  <si>
    <t>LEVITICO 25-27</t>
  </si>
  <si>
    <t>SALMI 78-82</t>
  </si>
  <si>
    <t>SALMI 83-89</t>
  </si>
  <si>
    <t>SALMI 90-94</t>
  </si>
  <si>
    <t>SALMI 95-101</t>
  </si>
  <si>
    <t>SALMI 105-106</t>
  </si>
  <si>
    <t>SALMI 102-104</t>
  </si>
  <si>
    <t>NUMERI 1-4</t>
  </si>
  <si>
    <t>NUMERI 5-7</t>
  </si>
  <si>
    <t>NUMERI 8-13</t>
  </si>
  <si>
    <t>NUMERI 14-17</t>
  </si>
  <si>
    <t>NUMERI 18-21</t>
  </si>
  <si>
    <t>NUMERI 22-26</t>
  </si>
  <si>
    <t>NUMERI 27-31</t>
  </si>
  <si>
    <t>NUMERI 32-36</t>
  </si>
  <si>
    <t>SALMI 113-118</t>
  </si>
  <si>
    <t>SALMI 120-130</t>
  </si>
  <si>
    <t>SALMI 131-137</t>
  </si>
  <si>
    <t>SALMI 138-143</t>
  </si>
  <si>
    <t>SALMI 144-150</t>
  </si>
  <si>
    <t>DEUTERONOMIO 1-3</t>
  </si>
  <si>
    <t>DEUTERONOMIO 4-7</t>
  </si>
  <si>
    <t>DEUTERONOMIO 8-12</t>
  </si>
  <si>
    <t>DEUTERONOMIO 13-18</t>
  </si>
  <si>
    <t>DEUTERONOMIO 19-24</t>
  </si>
  <si>
    <t>DEUTERONOMIO 25-28</t>
  </si>
  <si>
    <t>DEUTERONOMIO 29-31</t>
  </si>
  <si>
    <t>DEUTERONOMIO 32-34</t>
  </si>
  <si>
    <t>MATTEO 1-4</t>
  </si>
  <si>
    <t>MATTEO 5-7</t>
  </si>
  <si>
    <t>MATTEO 8-11</t>
  </si>
  <si>
    <t>MATTEO 12-15</t>
  </si>
  <si>
    <t>MATTEO 16-20</t>
  </si>
  <si>
    <t>MATTEO 21-23</t>
  </si>
  <si>
    <t>MATTEO 24-25</t>
  </si>
  <si>
    <t>MATTEO 26-28</t>
  </si>
  <si>
    <t>ISAIA 1-5</t>
  </si>
  <si>
    <t>ISAIA 6-10</t>
  </si>
  <si>
    <t>ISAIA 11-17</t>
  </si>
  <si>
    <t>ISAIA 18-24</t>
  </si>
  <si>
    <t>ISAIA 25-29</t>
  </si>
  <si>
    <t>ISAIA 30-35</t>
  </si>
  <si>
    <t>ISAIA 36-40</t>
  </si>
  <si>
    <t>ISAIA 41-44</t>
  </si>
  <si>
    <t>ISAIA 45-49</t>
  </si>
  <si>
    <t>ISAIA 50-55</t>
  </si>
  <si>
    <t>ISAIA 56-60</t>
  </si>
  <si>
    <t>ISAIA 61-66</t>
  </si>
  <si>
    <t>MARCO 1-4</t>
  </si>
  <si>
    <t>MARCO 5-8</t>
  </si>
  <si>
    <t>MARCO 9-12</t>
  </si>
  <si>
    <t>MARCO 13-16</t>
  </si>
  <si>
    <t>GIUDICI 1-4</t>
  </si>
  <si>
    <t>GIUDICI 5-8</t>
  </si>
  <si>
    <t>GIUDICI 9-12</t>
  </si>
  <si>
    <t>GIUDICI 13-17</t>
  </si>
  <si>
    <t>GIUDICI 18-21</t>
  </si>
  <si>
    <t>ATTI 1-4</t>
  </si>
  <si>
    <t>ATTI 5-8</t>
  </si>
  <si>
    <t>ATTI 9-12</t>
  </si>
  <si>
    <t>ATTI 13-16</t>
  </si>
  <si>
    <t>ATTI 17-20</t>
  </si>
  <si>
    <t>ATTI 21-24</t>
  </si>
  <si>
    <t>ATTI 25-28</t>
  </si>
  <si>
    <t>GIOELE</t>
  </si>
  <si>
    <t>EFESINI</t>
  </si>
  <si>
    <t>LUCA 1-3</t>
  </si>
  <si>
    <t>LUCA 4-7</t>
  </si>
  <si>
    <t>LUCA 8-10</t>
  </si>
  <si>
    <t>LUCA 22-24</t>
  </si>
  <si>
    <t>LUCA 18-21</t>
  </si>
  <si>
    <t>LUCA 14-17</t>
  </si>
  <si>
    <t>LUCA 11-13</t>
  </si>
  <si>
    <t>EZECHIELE 1-6</t>
  </si>
  <si>
    <t>EZECHIELE 7-11</t>
  </si>
  <si>
    <t>EZECHIELE 12-16</t>
  </si>
  <si>
    <t>EZECHIELE 17-20</t>
  </si>
  <si>
    <t>EZECHIELE 21-23</t>
  </si>
  <si>
    <t>EZECHIELE 24-27</t>
  </si>
  <si>
    <t>EZECHIELE 28-31</t>
  </si>
  <si>
    <t>EZECHIELE 32-35</t>
  </si>
  <si>
    <t>EZECHIELE 36-39</t>
  </si>
  <si>
    <t>EZECHIELE 40-43</t>
  </si>
  <si>
    <t>1-2 TESSALONICESI</t>
  </si>
  <si>
    <t>EZECHIELE 44-48</t>
  </si>
  <si>
    <t>MALACHIA</t>
  </si>
  <si>
    <t>OSEA 1-7</t>
  </si>
  <si>
    <t>OSEA 8-14</t>
  </si>
  <si>
    <t>TITO</t>
  </si>
  <si>
    <t>FILIPPESI</t>
  </si>
  <si>
    <t>GEREMIA 1-4</t>
  </si>
  <si>
    <t>GEREMIA 5-7</t>
  </si>
  <si>
    <t>GEREMIA 8-12</t>
  </si>
  <si>
    <t>GEREMIA 13-16</t>
  </si>
  <si>
    <t>GEREMIA 17-21</t>
  </si>
  <si>
    <t>GEREMIA 41-47</t>
  </si>
  <si>
    <t>GEREMIA 35-40</t>
  </si>
  <si>
    <t>GEREMIA 48-50</t>
  </si>
  <si>
    <t>GEREMIA 51-52</t>
  </si>
  <si>
    <t>GEREMIA 27-30</t>
  </si>
  <si>
    <t>GEREMIA 22-26</t>
  </si>
  <si>
    <t>GALATI</t>
  </si>
  <si>
    <t>APOCALISSE 1-5</t>
  </si>
  <si>
    <t>APOCALISSE 6-12</t>
  </si>
  <si>
    <t>APOCALISSE 13-17</t>
  </si>
  <si>
    <t>APOCALISSE 18-22</t>
  </si>
  <si>
    <t>DANIELE 1-3</t>
  </si>
  <si>
    <t>DANIELE 4-6</t>
  </si>
  <si>
    <t>DANIELE 7-9</t>
  </si>
  <si>
    <t>DANIELE 10-12</t>
  </si>
  <si>
    <t>RUT</t>
  </si>
  <si>
    <t>EBREI 1-5</t>
  </si>
  <si>
    <t>EBREI 6-10</t>
  </si>
  <si>
    <t>GIOSUE' 1-6</t>
  </si>
  <si>
    <t>GIOSUE' 7-10</t>
  </si>
  <si>
    <t>GIOSUE' 11-16</t>
  </si>
  <si>
    <t>GIOSUE' 17-20</t>
  </si>
  <si>
    <t>GIOSUE' 21-24</t>
  </si>
  <si>
    <t>COLOSSESI</t>
  </si>
  <si>
    <t>ZACCARIA 1-10</t>
  </si>
  <si>
    <t>ZACCARIA 11-14
AGGEO</t>
  </si>
  <si>
    <t>ROMANI 1-5</t>
  </si>
  <si>
    <t>ROMANI 6-11</t>
  </si>
  <si>
    <t>ROMANI 12-16</t>
  </si>
  <si>
    <t>ABACUC</t>
  </si>
  <si>
    <t>SOFONIA</t>
  </si>
  <si>
    <t>LAMENTAZIONI</t>
  </si>
  <si>
    <t>CANTICO DEI CANTICI</t>
  </si>
  <si>
    <t>1-2-3 GIOVANNI</t>
  </si>
  <si>
    <t>ESTER 1-5</t>
  </si>
  <si>
    <t>ESTER 6-10</t>
  </si>
  <si>
    <t>ECCLESIASTE 1-6</t>
  </si>
  <si>
    <t>ECCLESIASTE 7-12</t>
  </si>
  <si>
    <t xml:space="preserve">1 TIMOTEO </t>
  </si>
  <si>
    <t xml:space="preserve">GIONA
ABDIA
</t>
  </si>
  <si>
    <t>GIACOMO</t>
  </si>
  <si>
    <t>2 TIMOTEO</t>
  </si>
  <si>
    <t>MICHEA</t>
  </si>
  <si>
    <t>AMOS 1-5</t>
  </si>
  <si>
    <t>AMOS 6-9</t>
  </si>
  <si>
    <t xml:space="preserve">FILEMONE
GIUDA
</t>
  </si>
  <si>
    <t>GIOBBE 1-6</t>
  </si>
  <si>
    <t>GIOBBE 7-12</t>
  </si>
  <si>
    <t>GIOBBE 13-18</t>
  </si>
  <si>
    <t>GIOBBE 19-24</t>
  </si>
  <si>
    <t>GIOBBE 25-30</t>
  </si>
  <si>
    <t>GIOBBE 31-36</t>
  </si>
  <si>
    <t>GIOBBE 37-42</t>
  </si>
  <si>
    <t>ESDRA 1-6</t>
  </si>
  <si>
    <t>ESDRA 7-10</t>
  </si>
  <si>
    <t>1 CORINZI 1-6</t>
  </si>
  <si>
    <t>1 CORINZI 7-11</t>
  </si>
  <si>
    <t>1 CORINZI 12-16</t>
  </si>
  <si>
    <t>2 CORINZI 1-6</t>
  </si>
  <si>
    <t>2 CORINZI 7-13</t>
  </si>
  <si>
    <t>NEEMIA 10-13</t>
  </si>
  <si>
    <t>NEEMIA 6-9</t>
  </si>
  <si>
    <t>NEEMIA 1-5</t>
  </si>
  <si>
    <t>1 PIETRO</t>
  </si>
  <si>
    <t>PROVERBI 7-9</t>
  </si>
  <si>
    <t>1 SAMUELE 1-6</t>
  </si>
  <si>
    <t>1 SAMUELE 7-12</t>
  </si>
  <si>
    <t>1 SAMUELE 13-16</t>
  </si>
  <si>
    <t>1 SAMUELE 17-20</t>
  </si>
  <si>
    <t>1 SAMUELE 26-31</t>
  </si>
  <si>
    <t>1 SAMUELE 21-25</t>
  </si>
  <si>
    <t>2 PIETRO
NAUM</t>
  </si>
  <si>
    <t>PROVERBI 10-12</t>
  </si>
  <si>
    <t>PROVERBI 13-15</t>
  </si>
  <si>
    <t>PROVERBI 16-18</t>
  </si>
  <si>
    <t>PROVERBI 19-21</t>
  </si>
  <si>
    <t>PROVERBI 22-24</t>
  </si>
  <si>
    <t>PROVERBI 25-27</t>
  </si>
  <si>
    <t>PROVERBI 28-31</t>
  </si>
  <si>
    <t>1 CRONACHE 1-5</t>
  </si>
  <si>
    <t>1 CRONACHE 6-10</t>
  </si>
  <si>
    <t>1 CRONACHE 11-16</t>
  </si>
  <si>
    <t>1 CRONACHE 17-22</t>
  </si>
  <si>
    <t>1 CRONACHE 23-29</t>
  </si>
  <si>
    <t>1 RE 1-4</t>
  </si>
  <si>
    <t>2 CRONACHE 1-5</t>
  </si>
  <si>
    <t>2 CRONACHE 6-9</t>
  </si>
  <si>
    <t>1 RE 5-8</t>
  </si>
  <si>
    <t>1 RE 9-12</t>
  </si>
  <si>
    <t>2 CRONACHE 10-17</t>
  </si>
  <si>
    <t>2 CRONACHE 18-23</t>
  </si>
  <si>
    <t>1 RE 19-22</t>
  </si>
  <si>
    <t>1 RE 13-18</t>
  </si>
  <si>
    <t>2 RE 1-6</t>
  </si>
  <si>
    <t>2 RE 7-12</t>
  </si>
  <si>
    <t>2 CRONACHE 24-29</t>
  </si>
  <si>
    <t>2 CRONACHE 30-33</t>
  </si>
  <si>
    <t>2 CRONACHE 34-36</t>
  </si>
  <si>
    <t>2 RE 13-17</t>
  </si>
  <si>
    <t>2 SAMUELE 1-6</t>
  </si>
  <si>
    <t>2 SAMUELE 7-13</t>
  </si>
  <si>
    <t>2 SAMUELE 19-24</t>
  </si>
  <si>
    <t>2 SAMUELE 14-18</t>
  </si>
  <si>
    <t>2 RE 18-21</t>
  </si>
  <si>
    <t>2 RE 22-25</t>
  </si>
  <si>
    <t>GEREMIA 31-34</t>
  </si>
  <si>
    <t>EBREI 11-13</t>
  </si>
  <si>
    <t>LEVITICO 11-13</t>
  </si>
  <si>
    <t>PROVERBI 1-3</t>
  </si>
  <si>
    <t>PROVERBI 4-6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</si>
</sst>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2" formatCode="_-* #,##0\ &quot;€&quot;_-;\-* #,##0\ &quot;€&quot;_-;_-* &quot;-&quot;\ &quot;€&quot;_-;_-@_-"/>
    <numFmt numFmtId="44" formatCode="_-* #,##0.00\ &quot;€&quot;_-;\-* #,##0.00\ &quot;€&quot;_-;_-* &quot;-&quot;??\ &quot;€&quot;_-;_-@_-"/>
    <numFmt numFmtId="164" formatCode="_(* #,##0_);_(* \(#,##0\);_(* &quot;-&quot;_);_(@_)"/>
    <numFmt numFmtId="165" formatCode="_(* #,##0.00_);_(* \(#,##0.00\);_(* &quot;-&quot;??_);_(@_)"/>
    <numFmt numFmtId="166" formatCode="dd"/>
  </numFmts>
  <fonts count="33" x14ac:knownFonts="1">
    <font>
      <sz val="11"/>
      <name val="Century Schoolbook"/>
      <family val="2"/>
      <scheme val="minor"/>
    </font>
    <font>
      <sz val="11"/>
      <color theme="1"/>
      <name val="Century Schoolbook"/>
      <family val="2"/>
      <scheme val="minor"/>
    </font>
    <font>
      <sz val="8"/>
      <name val="Arial"/>
      <family val="2"/>
    </font>
    <font>
      <b/>
      <sz val="11"/>
      <color theme="0"/>
      <name val="Century Schoolbook"/>
      <family val="2"/>
      <scheme val="minor"/>
    </font>
    <font>
      <b/>
      <sz val="14"/>
      <color theme="0"/>
      <name val="Century Schoolbook"/>
      <family val="2"/>
      <scheme val="minor"/>
    </font>
    <font>
      <b/>
      <sz val="28"/>
      <color theme="0"/>
      <name val="Century Schoolbook"/>
      <family val="2"/>
      <scheme val="major"/>
    </font>
    <font>
      <sz val="36"/>
      <color theme="4" tint="-0.24994659260841701"/>
      <name val="Century Schoolbook"/>
      <family val="2"/>
      <scheme val="minor"/>
    </font>
    <font>
      <b/>
      <sz val="11"/>
      <color theme="3"/>
      <name val="Century Schoolbook"/>
      <family val="2"/>
      <scheme val="major"/>
    </font>
    <font>
      <sz val="16"/>
      <color theme="1"/>
      <name val="Century Schoolbook"/>
      <family val="2"/>
      <scheme val="minor"/>
    </font>
    <font>
      <b/>
      <sz val="11"/>
      <color theme="0"/>
      <name val="Century Schoolbook"/>
      <family val="2"/>
      <scheme val="major"/>
    </font>
    <font>
      <sz val="11"/>
      <name val="Century Schoolbook"/>
      <family val="2"/>
      <scheme val="minor"/>
    </font>
    <font>
      <sz val="11"/>
      <color theme="1"/>
      <name val="Century Schoolbook"/>
      <family val="2"/>
      <scheme val="major"/>
    </font>
    <font>
      <sz val="11"/>
      <color indexed="63"/>
      <name val="Century Schoolbook"/>
      <family val="2"/>
      <scheme val="minor"/>
    </font>
    <font>
      <b/>
      <sz val="11"/>
      <color theme="1"/>
      <name val="Century Schoolbook"/>
      <family val="2"/>
      <scheme val="minor"/>
    </font>
    <font>
      <i/>
      <sz val="11"/>
      <color theme="3" tint="-0.24994659260841701"/>
      <name val="Century Schoolbook"/>
      <family val="2"/>
      <scheme val="minor"/>
    </font>
    <font>
      <sz val="12"/>
      <color theme="1" tint="4.9989318521683403E-2"/>
      <name val="Century Schoolbook"/>
      <family val="2"/>
      <scheme val="minor"/>
    </font>
    <font>
      <sz val="11"/>
      <color theme="1" tint="4.9989318521683403E-2"/>
      <name val="Century Schoolbook"/>
      <family val="2"/>
      <scheme val="minor"/>
    </font>
    <font>
      <sz val="11"/>
      <color theme="1" tint="4.9989318521683403E-2"/>
      <name val="Trebuchet MS"/>
      <family val="2"/>
    </font>
    <font>
      <sz val="38"/>
      <color theme="1" tint="4.9989318521683403E-2"/>
      <name val="Century Schoolbook"/>
      <family val="1"/>
      <scheme val="major"/>
    </font>
    <font>
      <sz val="18"/>
      <color theme="1" tint="4.9989318521683403E-2"/>
      <name val="Century Schoolbook"/>
      <family val="2"/>
      <scheme val="minor"/>
    </font>
    <font>
      <sz val="12"/>
      <color theme="1" tint="4.9989318521683403E-2"/>
      <name val="Century Schoolbook"/>
      <family val="1"/>
      <scheme val="major"/>
    </font>
    <font>
      <sz val="12"/>
      <color theme="1" tint="4.9989318521683403E-2"/>
      <name val="Century Schoolbook"/>
      <family val="2"/>
      <scheme val="major"/>
    </font>
    <font>
      <sz val="18"/>
      <color theme="1" tint="4.9989318521683403E-2"/>
      <name val="Century Schoolbook"/>
      <family val="1"/>
      <scheme val="minor"/>
    </font>
    <font>
      <sz val="11"/>
      <color theme="1" tint="4.9989318521683403E-2"/>
      <name val="Century Schoolbook"/>
      <family val="1"/>
      <scheme val="minor"/>
    </font>
    <font>
      <sz val="11"/>
      <color rgb="FF006100"/>
      <name val="Century Schoolbook"/>
      <family val="2"/>
      <scheme val="minor"/>
    </font>
    <font>
      <sz val="11"/>
      <color rgb="FF9C0006"/>
      <name val="Century Schoolbook"/>
      <family val="2"/>
      <scheme val="minor"/>
    </font>
    <font>
      <sz val="11"/>
      <color rgb="FF9C5700"/>
      <name val="Century Schoolbook"/>
      <family val="2"/>
      <scheme val="minor"/>
    </font>
    <font>
      <sz val="11"/>
      <color rgb="FF3F3F76"/>
      <name val="Century Schoolbook"/>
      <family val="2"/>
      <scheme val="minor"/>
    </font>
    <font>
      <b/>
      <sz val="11"/>
      <color rgb="FF3F3F3F"/>
      <name val="Century Schoolbook"/>
      <family val="2"/>
      <scheme val="minor"/>
    </font>
    <font>
      <b/>
      <sz val="11"/>
      <color rgb="FFFA7D00"/>
      <name val="Century Schoolbook"/>
      <family val="2"/>
      <scheme val="minor"/>
    </font>
    <font>
      <sz val="11"/>
      <color rgb="FFFA7D00"/>
      <name val="Century Schoolbook"/>
      <family val="2"/>
      <scheme val="minor"/>
    </font>
    <font>
      <sz val="11"/>
      <color rgb="FFFF0000"/>
      <name val="Century Schoolbook"/>
      <family val="2"/>
      <scheme val="minor"/>
    </font>
    <font>
      <sz val="11"/>
      <color theme="0"/>
      <name val="Century Schoolbook"/>
      <family val="2"/>
      <scheme val="minor"/>
    </font>
  </fonts>
  <fills count="41">
    <fill>
      <patternFill patternType="none"/>
    </fill>
    <fill>
      <patternFill patternType="gray125"/>
    </fill>
    <fill>
      <patternFill patternType="solid">
        <fgColor theme="4" tint="0.59999389629810485"/>
        <bgColor indexed="65"/>
      </patternFill>
    </fill>
    <fill>
      <patternFill patternType="solid">
        <fgColor theme="4"/>
      </patternFill>
    </fill>
    <fill>
      <patternFill patternType="solid">
        <fgColor theme="8"/>
      </patternFill>
    </fill>
    <fill>
      <patternFill patternType="solid">
        <fgColor theme="4" tint="-0.24994659260841701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theme="8" tint="0.59996337778862885"/>
        <bgColor indexed="64"/>
      </patternFill>
    </fill>
    <fill>
      <patternFill patternType="solid">
        <fgColor theme="6" tint="0.59996337778862885"/>
        <bgColor indexed="64"/>
      </patternFill>
    </fill>
    <fill>
      <patternFill patternType="solid">
        <fgColor theme="4" tint="0.59996337778862885"/>
        <bgColor indexed="64"/>
      </patternFill>
    </fill>
    <fill>
      <patternFill patternType="solid">
        <fgColor theme="3" tint="0.59996337778862885"/>
        <bgColor indexed="64"/>
      </patternFill>
    </fill>
    <fill>
      <patternFill patternType="solid">
        <fgColor theme="9" tint="0.59996337778862885"/>
        <bgColor indexed="64"/>
      </patternFill>
    </fill>
    <fill>
      <patternFill patternType="solid">
        <fgColor theme="5" tint="0.59996337778862885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9" tint="0.79998168889431442"/>
        <bgColor indexed="64"/>
      </patternFill>
    </fill>
  </fills>
  <borders count="70">
    <border>
      <left/>
      <right/>
      <top/>
      <bottom/>
      <diagonal/>
    </border>
    <border>
      <left style="thin">
        <color theme="4" tint="0.39994506668294322"/>
      </left>
      <right style="thin">
        <color theme="4" tint="0.39994506668294322"/>
      </right>
      <top style="thin">
        <color theme="4" tint="0.39994506668294322"/>
      </top>
      <bottom style="thin">
        <color theme="4" tint="0.39994506668294322"/>
      </bottom>
      <diagonal/>
    </border>
    <border>
      <left style="thick">
        <color theme="1" tint="0.499984740745262"/>
      </left>
      <right style="thick">
        <color theme="1" tint="0.499984740745262"/>
      </right>
      <top style="thick">
        <color theme="1" tint="0.499984740745262"/>
      </top>
      <bottom style="thick">
        <color theme="1" tint="0.499984740745262"/>
      </bottom>
      <diagonal/>
    </border>
    <border>
      <left/>
      <right style="thick">
        <color theme="0"/>
      </right>
      <top/>
      <bottom/>
      <diagonal/>
    </border>
    <border>
      <left/>
      <right style="thin">
        <color theme="0" tint="-0.14996795556505021"/>
      </right>
      <top/>
      <bottom/>
      <diagonal/>
    </border>
    <border>
      <left style="thin">
        <color theme="0" tint="-0.14996795556505021"/>
      </left>
      <right/>
      <top style="thin">
        <color theme="0" tint="-0.14993743705557422"/>
      </top>
      <bottom/>
      <diagonal/>
    </border>
    <border>
      <left/>
      <right style="thin">
        <color theme="0" tint="-0.14993743705557422"/>
      </right>
      <top style="thin">
        <color theme="0" tint="-0.14996795556505021"/>
      </top>
      <bottom/>
      <diagonal/>
    </border>
    <border>
      <left/>
      <right/>
      <top style="thin">
        <color theme="4" tint="-0.24994659260841701"/>
      </top>
      <bottom style="double">
        <color theme="4" tint="-0.24994659260841701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6" tint="0.59996337778862885"/>
      </left>
      <right style="thin">
        <color theme="6" tint="0.59996337778862885"/>
      </right>
      <top style="thin">
        <color theme="6" tint="0.59996337778862885"/>
      </top>
      <bottom/>
      <diagonal/>
    </border>
    <border>
      <left style="thin">
        <color theme="6" tint="0.59996337778862885"/>
      </left>
      <right style="thin">
        <color theme="6" tint="0.59996337778862885"/>
      </right>
      <top/>
      <bottom style="thin">
        <color theme="6" tint="0.59996337778862885"/>
      </bottom>
      <diagonal/>
    </border>
    <border>
      <left style="thin">
        <color theme="8" tint="0.59996337778862885"/>
      </left>
      <right style="thin">
        <color theme="8" tint="0.59996337778862885"/>
      </right>
      <top style="thin">
        <color theme="8" tint="0.59996337778862885"/>
      </top>
      <bottom/>
      <diagonal/>
    </border>
    <border>
      <left style="thin">
        <color theme="8" tint="0.59996337778862885"/>
      </left>
      <right style="thin">
        <color theme="8" tint="0.59996337778862885"/>
      </right>
      <top/>
      <bottom style="thin">
        <color theme="8" tint="0.59996337778862885"/>
      </bottom>
      <diagonal/>
    </border>
    <border>
      <left style="thin">
        <color theme="8" tint="0.59996337778862885"/>
      </left>
      <right style="thin">
        <color theme="8" tint="0.59996337778862885"/>
      </right>
      <top/>
      <bottom/>
      <diagonal/>
    </border>
    <border>
      <left/>
      <right/>
      <top style="thin">
        <color theme="8" tint="0.59996337778862885"/>
      </top>
      <bottom/>
      <diagonal/>
    </border>
    <border>
      <left/>
      <right/>
      <top/>
      <bottom style="thin">
        <color theme="8" tint="0.59996337778862885"/>
      </bottom>
      <diagonal/>
    </border>
    <border>
      <left/>
      <right style="thin">
        <color theme="8" tint="0.59996337778862885"/>
      </right>
      <top style="thin">
        <color theme="8" tint="0.59996337778862885"/>
      </top>
      <bottom/>
      <diagonal/>
    </border>
    <border>
      <left style="thin">
        <color theme="9" tint="0.59996337778862885"/>
      </left>
      <right style="thin">
        <color theme="9" tint="0.59996337778862885"/>
      </right>
      <top/>
      <bottom/>
      <diagonal/>
    </border>
    <border>
      <left style="thin">
        <color theme="9" tint="0.59996337778862885"/>
      </left>
      <right style="thin">
        <color theme="9" tint="0.59996337778862885"/>
      </right>
      <top style="thin">
        <color theme="9" tint="0.59996337778862885"/>
      </top>
      <bottom/>
      <diagonal/>
    </border>
    <border>
      <left style="thin">
        <color theme="9" tint="0.59996337778862885"/>
      </left>
      <right style="thin">
        <color theme="9" tint="0.59996337778862885"/>
      </right>
      <top/>
      <bottom style="thin">
        <color theme="9" tint="0.59996337778862885"/>
      </bottom>
      <diagonal/>
    </border>
    <border>
      <left/>
      <right/>
      <top style="thin">
        <color theme="9" tint="0.59996337778862885"/>
      </top>
      <bottom/>
      <diagonal/>
    </border>
    <border>
      <left/>
      <right/>
      <top/>
      <bottom style="thin">
        <color theme="9" tint="0.59996337778862885"/>
      </bottom>
      <diagonal/>
    </border>
    <border>
      <left style="thin">
        <color theme="5" tint="0.59996337778862885"/>
      </left>
      <right style="thin">
        <color theme="5" tint="0.59996337778862885"/>
      </right>
      <top/>
      <bottom/>
      <diagonal/>
    </border>
    <border>
      <left style="thin">
        <color theme="5" tint="0.59996337778862885"/>
      </left>
      <right style="thin">
        <color theme="5" tint="0.59996337778862885"/>
      </right>
      <top style="thin">
        <color theme="5" tint="0.59996337778862885"/>
      </top>
      <bottom/>
      <diagonal/>
    </border>
    <border>
      <left/>
      <right/>
      <top style="thin">
        <color theme="5" tint="0.59996337778862885"/>
      </top>
      <bottom/>
      <diagonal/>
    </border>
    <border>
      <left style="thin">
        <color theme="5" tint="0.59996337778862885"/>
      </left>
      <right style="thin">
        <color theme="5" tint="0.59996337778862885"/>
      </right>
      <top/>
      <bottom style="thin">
        <color theme="5" tint="0.59996337778862885"/>
      </bottom>
      <diagonal/>
    </border>
    <border>
      <left/>
      <right/>
      <top/>
      <bottom style="thin">
        <color theme="5" tint="0.59996337778862885"/>
      </bottom>
      <diagonal/>
    </border>
    <border>
      <left style="thin">
        <color theme="5" tint="0.59996337778862885"/>
      </left>
      <right/>
      <top/>
      <bottom style="thin">
        <color theme="5" tint="0.59996337778862885"/>
      </bottom>
      <diagonal/>
    </border>
    <border>
      <left style="thin">
        <color theme="6" tint="0.59996337778862885"/>
      </left>
      <right style="thin">
        <color theme="6" tint="0.59996337778862885"/>
      </right>
      <top/>
      <bottom/>
      <diagonal/>
    </border>
    <border>
      <left/>
      <right/>
      <top style="thin">
        <color theme="6" tint="0.59996337778862885"/>
      </top>
      <bottom/>
      <diagonal/>
    </border>
    <border>
      <left/>
      <right/>
      <top/>
      <bottom style="thin">
        <color theme="6" tint="0.59996337778862885"/>
      </bottom>
      <diagonal/>
    </border>
    <border>
      <left style="thin">
        <color theme="4" tint="0.59996337778862885"/>
      </left>
      <right style="thin">
        <color theme="4" tint="0.59996337778862885"/>
      </right>
      <top/>
      <bottom/>
      <diagonal/>
    </border>
    <border>
      <left style="thin">
        <color theme="4" tint="0.59996337778862885"/>
      </left>
      <right style="thin">
        <color theme="4" tint="0.59996337778862885"/>
      </right>
      <top style="thin">
        <color theme="4" tint="0.59996337778862885"/>
      </top>
      <bottom/>
      <diagonal/>
    </border>
    <border>
      <left/>
      <right/>
      <top style="thin">
        <color theme="4" tint="0.59996337778862885"/>
      </top>
      <bottom/>
      <diagonal/>
    </border>
    <border>
      <left style="thin">
        <color theme="4" tint="0.59996337778862885"/>
      </left>
      <right style="thin">
        <color theme="4" tint="0.59996337778862885"/>
      </right>
      <top/>
      <bottom style="thin">
        <color theme="4" tint="0.59996337778862885"/>
      </bottom>
      <diagonal/>
    </border>
    <border>
      <left/>
      <right/>
      <top/>
      <bottom style="thin">
        <color theme="4" tint="0.59996337778862885"/>
      </bottom>
      <diagonal/>
    </border>
    <border>
      <left style="thin">
        <color theme="3" tint="0.59996337778862885"/>
      </left>
      <right style="thin">
        <color theme="3" tint="0.59996337778862885"/>
      </right>
      <top/>
      <bottom/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/>
      <diagonal/>
    </border>
    <border>
      <left/>
      <right/>
      <top style="thin">
        <color theme="3" tint="0.59996337778862885"/>
      </top>
      <bottom/>
      <diagonal/>
    </border>
    <border>
      <left style="thin">
        <color theme="3" tint="0.59996337778862885"/>
      </left>
      <right style="thin">
        <color theme="3" tint="0.59996337778862885"/>
      </right>
      <top/>
      <bottom style="thin">
        <color theme="3" tint="0.59996337778862885"/>
      </bottom>
      <diagonal/>
    </border>
    <border>
      <left/>
      <right/>
      <top/>
      <bottom style="thin">
        <color theme="3" tint="0.59996337778862885"/>
      </bottom>
      <diagonal/>
    </border>
    <border>
      <left style="thin">
        <color theme="8" tint="0.59996337778862885"/>
      </left>
      <right style="thin">
        <color theme="0"/>
      </right>
      <top/>
      <bottom/>
      <diagonal/>
    </border>
    <border>
      <left style="thin">
        <color theme="0"/>
      </left>
      <right style="thin">
        <color theme="8" tint="0.59996337778862885"/>
      </right>
      <top/>
      <bottom/>
      <diagonal/>
    </border>
    <border>
      <left style="thin">
        <color theme="0"/>
      </left>
      <right style="thin">
        <color theme="9" tint="0.59996337778862885"/>
      </right>
      <top/>
      <bottom/>
      <diagonal/>
    </border>
    <border>
      <left style="thin">
        <color theme="0"/>
      </left>
      <right style="thin">
        <color theme="5" tint="0.59996337778862885"/>
      </right>
      <top/>
      <bottom/>
      <diagonal/>
    </border>
    <border>
      <left style="thin">
        <color theme="9" tint="0.59996337778862885"/>
      </left>
      <right style="thin">
        <color theme="0"/>
      </right>
      <top/>
      <bottom/>
      <diagonal/>
    </border>
    <border>
      <left style="thin">
        <color theme="5" tint="0.59996337778862885"/>
      </left>
      <right style="thin">
        <color theme="0"/>
      </right>
      <top/>
      <bottom/>
      <diagonal/>
    </border>
    <border>
      <left style="thin">
        <color theme="6" tint="0.59996337778862885"/>
      </left>
      <right style="thin">
        <color theme="0"/>
      </right>
      <top/>
      <bottom/>
      <diagonal/>
    </border>
    <border>
      <left style="thin">
        <color theme="0"/>
      </left>
      <right style="thin">
        <color theme="6" tint="0.59996337778862885"/>
      </right>
      <top/>
      <bottom/>
      <diagonal/>
    </border>
    <border>
      <left style="thin">
        <color theme="4" tint="0.59996337778862885"/>
      </left>
      <right style="thin">
        <color theme="0"/>
      </right>
      <top/>
      <bottom/>
      <diagonal/>
    </border>
    <border>
      <left style="thin">
        <color theme="0"/>
      </left>
      <right style="thin">
        <color theme="4" tint="0.59996337778862885"/>
      </right>
      <top/>
      <bottom/>
      <diagonal/>
    </border>
    <border>
      <left style="thin">
        <color theme="3" tint="0.59996337778862885"/>
      </left>
      <right style="thin">
        <color theme="0"/>
      </right>
      <top/>
      <bottom/>
      <diagonal/>
    </border>
    <border>
      <left style="thin">
        <color theme="0"/>
      </left>
      <right style="thin">
        <color theme="3" tint="0.59996337778862885"/>
      </right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theme="9" tint="0.39994506668294322"/>
      </left>
      <right style="thin">
        <color theme="9" tint="0.39994506668294322"/>
      </right>
      <top style="thin">
        <color theme="9" tint="0.39994506668294322"/>
      </top>
      <bottom style="thin">
        <color theme="9" tint="0.39994506668294322"/>
      </bottom>
      <diagonal/>
    </border>
    <border>
      <left style="thin">
        <color theme="8" tint="0.59996337778862885"/>
      </left>
      <right style="thin">
        <color theme="3" tint="0.59996337778862885"/>
      </right>
      <top/>
      <bottom style="thin">
        <color theme="8" tint="0.59996337778862885"/>
      </bottom>
      <diagonal/>
    </border>
    <border>
      <left style="thin">
        <color theme="8" tint="0.59996337778862885"/>
      </left>
      <right/>
      <top/>
      <bottom/>
      <diagonal/>
    </border>
    <border>
      <left/>
      <right style="thin">
        <color theme="8" tint="0.59996337778862885"/>
      </right>
      <top/>
      <bottom style="thin">
        <color theme="8" tint="0.59996337778862885"/>
      </bottom>
      <diagonal/>
    </border>
    <border>
      <left/>
      <right style="thin">
        <color theme="5" tint="0.59996337778862885"/>
      </right>
      <top/>
      <bottom/>
      <diagonal/>
    </border>
    <border>
      <left/>
      <right style="thin">
        <color theme="4" tint="0.59996337778862885"/>
      </right>
      <top/>
      <bottom/>
      <diagonal/>
    </border>
    <border>
      <left style="thin">
        <color theme="3" tint="0.59996337778862885"/>
      </left>
      <right style="thin">
        <color theme="9" tint="0.59996337778862885"/>
      </right>
      <top/>
      <bottom style="thin">
        <color theme="3" tint="0.59996337778862885"/>
      </bottom>
      <diagonal/>
    </border>
    <border>
      <left style="thin">
        <color theme="9" tint="0.59996337778862885"/>
      </left>
      <right/>
      <top/>
      <bottom/>
      <diagonal/>
    </border>
    <border>
      <left style="thin">
        <color theme="9" tint="0.59996337778862885"/>
      </left>
      <right/>
      <top/>
      <bottom style="thin">
        <color theme="9" tint="0.59996337778862885"/>
      </bottom>
      <diagonal/>
    </border>
    <border>
      <left style="thin">
        <color theme="8" tint="0.59996337778862885"/>
      </left>
      <right/>
      <top/>
      <bottom style="thin">
        <color theme="8" tint="0.59996337778862885"/>
      </bottom>
      <diagonal/>
    </border>
    <border>
      <left style="thin">
        <color theme="8" tint="0.59996337778862885"/>
      </left>
      <right style="thin">
        <color theme="3" tint="0.59996337778862885"/>
      </right>
      <top/>
      <bottom/>
      <diagonal/>
    </border>
    <border>
      <left style="thin">
        <color theme="8" tint="0.59996337778862885"/>
      </left>
      <right style="thin">
        <color theme="3" tint="0.59996337778862885"/>
      </right>
      <top style="thin">
        <color theme="3" tint="0.59996337778862885"/>
      </top>
      <bottom/>
      <diagonal/>
    </border>
    <border>
      <left style="thin">
        <color theme="8" tint="0.59996337778862885"/>
      </left>
      <right style="thin">
        <color theme="3" tint="0.59996337778862885"/>
      </right>
      <top/>
      <bottom style="thin">
        <color theme="3" tint="0.59996337778862885"/>
      </bottom>
      <diagonal/>
    </border>
  </borders>
  <cellStyleXfs count="51">
    <xf numFmtId="0" fontId="0" fillId="0" borderId="0" applyFill="0" applyBorder="0" applyProtection="0"/>
    <xf numFmtId="0" fontId="12" fillId="2" borderId="0" applyNumberFormat="0" applyBorder="0" applyAlignment="0" applyProtection="0"/>
    <xf numFmtId="0" fontId="6" fillId="0" borderId="0" applyNumberFormat="0" applyFill="0" applyProtection="0">
      <alignment horizontal="left" indent="3"/>
    </xf>
    <xf numFmtId="0" fontId="3" fillId="3" borderId="1" applyNumberFormat="0" applyAlignment="0" applyProtection="0"/>
    <xf numFmtId="0" fontId="4" fillId="4" borderId="2" applyNumberFormat="0" applyProtection="0">
      <alignment vertical="center"/>
    </xf>
    <xf numFmtId="166" fontId="8" fillId="0" borderId="6" applyFill="0" applyProtection="0">
      <alignment horizontal="left" vertical="center" wrapText="1" indent="1"/>
    </xf>
    <xf numFmtId="166" fontId="11" fillId="0" borderId="4" applyFill="0" applyProtection="0">
      <alignment horizontal="left" vertical="top" wrapText="1" indent="1"/>
    </xf>
    <xf numFmtId="166" fontId="1" fillId="0" borderId="0" applyNumberFormat="0" applyFill="0" applyProtection="0">
      <alignment horizontal="left" vertical="top" wrapText="1" indent="1"/>
    </xf>
    <xf numFmtId="166" fontId="10" fillId="0" borderId="5" applyNumberFormat="0" applyFill="0" applyProtection="0">
      <alignment horizontal="left" vertical="center" wrapText="1" indent="1"/>
    </xf>
    <xf numFmtId="0" fontId="5" fillId="5" borderId="0" applyNumberFormat="0" applyBorder="0" applyProtection="0">
      <alignment horizontal="center"/>
    </xf>
    <xf numFmtId="0" fontId="9" fillId="6" borderId="3" applyNumberFormat="0" applyProtection="0">
      <alignment horizontal="left" vertical="center" indent="1"/>
    </xf>
    <xf numFmtId="0" fontId="9" fillId="5" borderId="3" applyNumberFormat="0" applyProtection="0">
      <alignment horizontal="left" indent="1"/>
    </xf>
    <xf numFmtId="0" fontId="7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7" applyNumberFormat="0" applyFill="0" applyAlignment="0" applyProtection="0"/>
    <xf numFmtId="165" fontId="10" fillId="0" borderId="0" applyFont="0" applyFill="0" applyBorder="0" applyAlignment="0" applyProtection="0"/>
    <xf numFmtId="16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2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24" fillId="13" borderId="0" applyNumberFormat="0" applyBorder="0" applyAlignment="0" applyProtection="0"/>
    <xf numFmtId="0" fontId="25" fillId="14" borderId="0" applyNumberFormat="0" applyBorder="0" applyAlignment="0" applyProtection="0"/>
    <xf numFmtId="0" fontId="26" fillId="15" borderId="0" applyNumberFormat="0" applyBorder="0" applyAlignment="0" applyProtection="0"/>
    <xf numFmtId="0" fontId="27" fillId="16" borderId="53" applyNumberFormat="0" applyAlignment="0" applyProtection="0"/>
    <xf numFmtId="0" fontId="28" fillId="17" borderId="54" applyNumberFormat="0" applyAlignment="0" applyProtection="0"/>
    <xf numFmtId="0" fontId="29" fillId="17" borderId="53" applyNumberFormat="0" applyAlignment="0" applyProtection="0"/>
    <xf numFmtId="0" fontId="30" fillId="0" borderId="55" applyNumberFormat="0" applyFill="0" applyAlignment="0" applyProtection="0"/>
    <xf numFmtId="0" fontId="3" fillId="18" borderId="56" applyNumberFormat="0" applyAlignment="0" applyProtection="0"/>
    <xf numFmtId="0" fontId="31" fillId="0" borderId="0" applyNumberFormat="0" applyFill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32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32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32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0" fontId="1" fillId="33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32" fillId="36" borderId="0" applyNumberFormat="0" applyBorder="0" applyAlignment="0" applyProtection="0"/>
    <xf numFmtId="0" fontId="1" fillId="37" borderId="0" applyNumberFormat="0" applyBorder="0" applyAlignment="0" applyProtection="0"/>
    <xf numFmtId="0" fontId="1" fillId="38" borderId="0" applyNumberFormat="0" applyBorder="0" applyAlignment="0" applyProtection="0"/>
    <xf numFmtId="0" fontId="1" fillId="39" borderId="0" applyNumberFormat="0" applyBorder="0" applyAlignment="0" applyProtection="0"/>
    <xf numFmtId="0" fontId="1" fillId="40" borderId="57" applyNumberFormat="0" applyFill="0" applyBorder="0" applyProtection="0">
      <alignment horizontal="right"/>
    </xf>
  </cellStyleXfs>
  <cellXfs count="107">
    <xf numFmtId="0" fontId="0" fillId="0" borderId="0" xfId="0"/>
    <xf numFmtId="0" fontId="16" fillId="0" borderId="0" xfId="0" applyFont="1"/>
    <xf numFmtId="0" fontId="16" fillId="0" borderId="0" xfId="0" applyFont="1" applyFill="1"/>
    <xf numFmtId="0" fontId="16" fillId="0" borderId="0" xfId="0" applyFont="1" applyBorder="1"/>
    <xf numFmtId="0" fontId="17" fillId="0" borderId="0" xfId="6" applyNumberFormat="1" applyFont="1" applyFill="1" applyBorder="1">
      <alignment horizontal="left" vertical="top" wrapText="1" indent="1"/>
    </xf>
    <xf numFmtId="0" fontId="17" fillId="0" borderId="0" xfId="7" applyNumberFormat="1" applyFont="1">
      <alignment horizontal="left" vertical="top" wrapText="1" indent="1"/>
    </xf>
    <xf numFmtId="0" fontId="15" fillId="0" borderId="0" xfId="0" applyFont="1"/>
    <xf numFmtId="0" fontId="18" fillId="0" borderId="0" xfId="9" applyFont="1" applyFill="1" applyBorder="1" applyAlignment="1">
      <alignment horizontal="center" vertical="center"/>
    </xf>
    <xf numFmtId="0" fontId="19" fillId="0" borderId="0" xfId="0" applyFont="1" applyAlignment="1">
      <alignment horizontal="left" indent="1"/>
    </xf>
    <xf numFmtId="0" fontId="16" fillId="0" borderId="0" xfId="6" applyNumberFormat="1" applyFont="1" applyFill="1" applyBorder="1">
      <alignment horizontal="left" vertical="top" wrapText="1" indent="1"/>
    </xf>
    <xf numFmtId="0" fontId="16" fillId="0" borderId="10" xfId="6" applyNumberFormat="1" applyFont="1" applyFill="1" applyBorder="1">
      <alignment horizontal="left" vertical="top" wrapText="1" indent="1"/>
    </xf>
    <xf numFmtId="0" fontId="16" fillId="0" borderId="12" xfId="6" applyNumberFormat="1" applyFont="1" applyFill="1" applyBorder="1">
      <alignment horizontal="left" vertical="top" wrapText="1" indent="1"/>
    </xf>
    <xf numFmtId="0" fontId="16" fillId="0" borderId="17" xfId="6" applyNumberFormat="1" applyFont="1" applyFill="1" applyBorder="1">
      <alignment horizontal="left" vertical="top" wrapText="1" indent="1"/>
    </xf>
    <xf numFmtId="0" fontId="16" fillId="0" borderId="19" xfId="6" applyNumberFormat="1" applyFont="1" applyFill="1" applyBorder="1">
      <alignment horizontal="left" vertical="top" wrapText="1" indent="1"/>
    </xf>
    <xf numFmtId="0" fontId="16" fillId="0" borderId="22" xfId="6" applyNumberFormat="1" applyFont="1" applyFill="1" applyBorder="1">
      <alignment horizontal="left" vertical="top" wrapText="1" indent="1"/>
    </xf>
    <xf numFmtId="0" fontId="16" fillId="0" borderId="25" xfId="6" applyNumberFormat="1" applyFont="1" applyFill="1" applyBorder="1">
      <alignment horizontal="left" vertical="top" wrapText="1" indent="1"/>
    </xf>
    <xf numFmtId="0" fontId="16" fillId="0" borderId="26" xfId="6" applyNumberFormat="1" applyFont="1" applyFill="1" applyBorder="1">
      <alignment horizontal="left" vertical="top" wrapText="1" indent="1"/>
    </xf>
    <xf numFmtId="0" fontId="16" fillId="0" borderId="13" xfId="6" applyNumberFormat="1" applyFont="1" applyFill="1" applyBorder="1">
      <alignment horizontal="left" vertical="top" wrapText="1" indent="1"/>
    </xf>
    <xf numFmtId="0" fontId="16" fillId="0" borderId="15" xfId="6" applyNumberFormat="1" applyFont="1" applyFill="1" applyBorder="1">
      <alignment horizontal="left" vertical="top" wrapText="1" indent="1"/>
    </xf>
    <xf numFmtId="0" fontId="16" fillId="0" borderId="28" xfId="6" applyNumberFormat="1" applyFont="1" applyFill="1" applyBorder="1">
      <alignment horizontal="left" vertical="top" wrapText="1" indent="1"/>
    </xf>
    <xf numFmtId="0" fontId="16" fillId="0" borderId="30" xfId="6" applyNumberFormat="1" applyFont="1" applyFill="1" applyBorder="1">
      <alignment horizontal="left" vertical="top" wrapText="1" indent="1"/>
    </xf>
    <xf numFmtId="0" fontId="16" fillId="0" borderId="31" xfId="6" applyNumberFormat="1" applyFont="1" applyFill="1" applyBorder="1">
      <alignment horizontal="left" vertical="top" wrapText="1" indent="1"/>
    </xf>
    <xf numFmtId="0" fontId="16" fillId="0" borderId="34" xfId="6" applyNumberFormat="1" applyFont="1" applyFill="1" applyBorder="1">
      <alignment horizontal="left" vertical="top" wrapText="1" indent="1"/>
    </xf>
    <xf numFmtId="0" fontId="16" fillId="0" borderId="35" xfId="6" applyNumberFormat="1" applyFont="1" applyFill="1" applyBorder="1">
      <alignment horizontal="left" vertical="top" wrapText="1" indent="1"/>
    </xf>
    <xf numFmtId="0" fontId="16" fillId="0" borderId="36" xfId="6" applyNumberFormat="1" applyFont="1" applyFill="1" applyBorder="1">
      <alignment horizontal="left" vertical="top" wrapText="1" indent="1"/>
    </xf>
    <xf numFmtId="0" fontId="16" fillId="0" borderId="39" xfId="6" applyNumberFormat="1" applyFont="1" applyFill="1" applyBorder="1">
      <alignment horizontal="left" vertical="top" wrapText="1" indent="1"/>
    </xf>
    <xf numFmtId="0" fontId="16" fillId="0" borderId="40" xfId="6" applyNumberFormat="1" applyFont="1" applyFill="1" applyBorder="1">
      <alignment horizontal="left" vertical="top" wrapText="1" indent="1"/>
    </xf>
    <xf numFmtId="0" fontId="16" fillId="0" borderId="21" xfId="6" applyNumberFormat="1" applyFont="1" applyFill="1" applyBorder="1">
      <alignment horizontal="left" vertical="top" wrapText="1" indent="1"/>
    </xf>
    <xf numFmtId="0" fontId="23" fillId="0" borderId="13" xfId="6" applyNumberFormat="1" applyFont="1" applyFill="1" applyBorder="1">
      <alignment horizontal="left" vertical="top" wrapText="1" indent="1"/>
    </xf>
    <xf numFmtId="0" fontId="23" fillId="0" borderId="12" xfId="6" applyNumberFormat="1" applyFont="1" applyFill="1" applyBorder="1">
      <alignment horizontal="left" vertical="top" wrapText="1" indent="1"/>
    </xf>
    <xf numFmtId="0" fontId="23" fillId="0" borderId="0" xfId="6" applyNumberFormat="1" applyFont="1" applyFill="1" applyBorder="1">
      <alignment horizontal="left" vertical="top" wrapText="1" indent="1"/>
    </xf>
    <xf numFmtId="0" fontId="23" fillId="0" borderId="15" xfId="6" applyNumberFormat="1" applyFont="1" applyFill="1" applyBorder="1">
      <alignment horizontal="left" vertical="top" wrapText="1" indent="1"/>
    </xf>
    <xf numFmtId="0" fontId="20" fillId="7" borderId="41" xfId="10" applyFont="1" applyFill="1" applyBorder="1" applyAlignment="1">
      <alignment horizontal="center" vertical="center"/>
    </xf>
    <xf numFmtId="0" fontId="20" fillId="7" borderId="8" xfId="11" applyFont="1" applyFill="1" applyBorder="1" applyAlignment="1">
      <alignment horizontal="center" vertical="center"/>
    </xf>
    <xf numFmtId="0" fontId="20" fillId="7" borderId="8" xfId="10" applyFont="1" applyFill="1" applyBorder="1" applyAlignment="1">
      <alignment horizontal="center" vertical="center"/>
    </xf>
    <xf numFmtId="0" fontId="20" fillId="7" borderId="42" xfId="10" applyFont="1" applyFill="1" applyBorder="1" applyAlignment="1">
      <alignment horizontal="center" vertical="center"/>
    </xf>
    <xf numFmtId="0" fontId="21" fillId="8" borderId="8" xfId="11" applyFont="1" applyFill="1" applyBorder="1" applyAlignment="1">
      <alignment horizontal="center" vertical="center"/>
    </xf>
    <xf numFmtId="0" fontId="21" fillId="8" borderId="8" xfId="10" applyFont="1" applyFill="1" applyBorder="1" applyAlignment="1">
      <alignment horizontal="center" vertical="center"/>
    </xf>
    <xf numFmtId="0" fontId="21" fillId="8" borderId="47" xfId="10" applyFont="1" applyFill="1" applyBorder="1" applyAlignment="1">
      <alignment horizontal="center" vertical="center"/>
    </xf>
    <xf numFmtId="0" fontId="21" fillId="8" borderId="48" xfId="10" applyFont="1" applyFill="1" applyBorder="1" applyAlignment="1">
      <alignment horizontal="center" vertical="center"/>
    </xf>
    <xf numFmtId="0" fontId="21" fillId="9" borderId="8" xfId="11" applyFont="1" applyFill="1" applyBorder="1" applyAlignment="1">
      <alignment horizontal="center" vertical="center"/>
    </xf>
    <xf numFmtId="0" fontId="21" fillId="9" borderId="8" xfId="10" applyFont="1" applyFill="1" applyBorder="1" applyAlignment="1">
      <alignment horizontal="center" vertical="center"/>
    </xf>
    <xf numFmtId="0" fontId="21" fillId="9" borderId="49" xfId="10" applyFont="1" applyFill="1" applyBorder="1" applyAlignment="1">
      <alignment horizontal="center" vertical="center"/>
    </xf>
    <xf numFmtId="0" fontId="21" fillId="9" borderId="50" xfId="10" applyFont="1" applyFill="1" applyBorder="1" applyAlignment="1">
      <alignment horizontal="center" vertical="center"/>
    </xf>
    <xf numFmtId="0" fontId="21" fillId="7" borderId="41" xfId="10" applyFont="1" applyFill="1" applyBorder="1" applyAlignment="1">
      <alignment horizontal="center" vertical="center"/>
    </xf>
    <xf numFmtId="0" fontId="21" fillId="7" borderId="8" xfId="11" applyFont="1" applyFill="1" applyBorder="1" applyAlignment="1">
      <alignment horizontal="center" vertical="center"/>
    </xf>
    <xf numFmtId="0" fontId="21" fillId="7" borderId="8" xfId="10" applyFont="1" applyFill="1" applyBorder="1" applyAlignment="1">
      <alignment horizontal="center" vertical="center"/>
    </xf>
    <xf numFmtId="0" fontId="21" fillId="7" borderId="42" xfId="10" applyFont="1" applyFill="1" applyBorder="1" applyAlignment="1">
      <alignment horizontal="center" vertical="center"/>
    </xf>
    <xf numFmtId="0" fontId="21" fillId="10" borderId="8" xfId="11" applyFont="1" applyFill="1" applyBorder="1" applyAlignment="1">
      <alignment horizontal="center" vertical="center"/>
    </xf>
    <xf numFmtId="0" fontId="21" fillId="10" borderId="8" xfId="10" applyFont="1" applyFill="1" applyBorder="1" applyAlignment="1">
      <alignment horizontal="center" vertical="center"/>
    </xf>
    <xf numFmtId="0" fontId="21" fillId="10" borderId="51" xfId="10" applyFont="1" applyFill="1" applyBorder="1" applyAlignment="1">
      <alignment horizontal="center" vertical="center"/>
    </xf>
    <xf numFmtId="0" fontId="21" fillId="10" borderId="52" xfId="10" applyFont="1" applyFill="1" applyBorder="1" applyAlignment="1">
      <alignment horizontal="center" vertical="center"/>
    </xf>
    <xf numFmtId="0" fontId="21" fillId="11" borderId="8" xfId="11" applyFont="1" applyFill="1" applyBorder="1" applyAlignment="1">
      <alignment horizontal="center" vertical="center"/>
    </xf>
    <xf numFmtId="0" fontId="21" fillId="11" borderId="8" xfId="10" applyFont="1" applyFill="1" applyBorder="1" applyAlignment="1">
      <alignment horizontal="center" vertical="center"/>
    </xf>
    <xf numFmtId="0" fontId="21" fillId="11" borderId="45" xfId="10" applyFont="1" applyFill="1" applyBorder="1" applyAlignment="1">
      <alignment horizontal="center" vertical="center"/>
    </xf>
    <xf numFmtId="0" fontId="21" fillId="11" borderId="43" xfId="10" applyFont="1" applyFill="1" applyBorder="1" applyAlignment="1">
      <alignment horizontal="center" vertical="center"/>
    </xf>
    <xf numFmtId="0" fontId="21" fillId="12" borderId="8" xfId="11" applyFont="1" applyFill="1" applyBorder="1" applyAlignment="1">
      <alignment horizontal="center" vertical="center"/>
    </xf>
    <xf numFmtId="0" fontId="21" fillId="12" borderId="8" xfId="10" applyFont="1" applyFill="1" applyBorder="1" applyAlignment="1">
      <alignment horizontal="center" vertical="center"/>
    </xf>
    <xf numFmtId="0" fontId="21" fillId="12" borderId="46" xfId="10" applyFont="1" applyFill="1" applyBorder="1" applyAlignment="1">
      <alignment horizontal="center" vertical="center"/>
    </xf>
    <xf numFmtId="0" fontId="21" fillId="12" borderId="44" xfId="10" applyFont="1" applyFill="1" applyBorder="1" applyAlignment="1">
      <alignment horizontal="center" vertical="center"/>
    </xf>
    <xf numFmtId="166" fontId="22" fillId="0" borderId="13" xfId="5" applyFont="1" applyFill="1" applyBorder="1" applyAlignment="1">
      <alignment horizontal="left" wrapText="1" indent="1"/>
    </xf>
    <xf numFmtId="166" fontId="22" fillId="0" borderId="0" xfId="5" applyFont="1" applyFill="1" applyBorder="1" applyAlignment="1">
      <alignment horizontal="left" wrapText="1" indent="1"/>
    </xf>
    <xf numFmtId="166" fontId="22" fillId="0" borderId="11" xfId="5" applyFont="1" applyFill="1" applyBorder="1" applyAlignment="1">
      <alignment horizontal="left" wrapText="1" indent="1"/>
    </xf>
    <xf numFmtId="166" fontId="22" fillId="0" borderId="14" xfId="5" applyFont="1" applyFill="1" applyBorder="1" applyAlignment="1">
      <alignment horizontal="left" wrapText="1" indent="1"/>
    </xf>
    <xf numFmtId="166" fontId="19" fillId="0" borderId="17" xfId="5" applyFont="1" applyFill="1" applyBorder="1" applyAlignment="1">
      <alignment horizontal="left" wrapText="1" indent="1"/>
    </xf>
    <xf numFmtId="166" fontId="19" fillId="0" borderId="0" xfId="5" applyFont="1" applyFill="1" applyBorder="1" applyAlignment="1">
      <alignment horizontal="left" wrapText="1" indent="1"/>
    </xf>
    <xf numFmtId="166" fontId="19" fillId="0" borderId="18" xfId="5" applyFont="1" applyFill="1" applyBorder="1" applyAlignment="1">
      <alignment horizontal="left" wrapText="1" indent="1"/>
    </xf>
    <xf numFmtId="166" fontId="19" fillId="0" borderId="20" xfId="5" applyFont="1" applyFill="1" applyBorder="1" applyAlignment="1">
      <alignment horizontal="left" wrapText="1" indent="1"/>
    </xf>
    <xf numFmtId="166" fontId="19" fillId="0" borderId="22" xfId="5" applyFont="1" applyFill="1" applyBorder="1" applyAlignment="1">
      <alignment horizontal="left" wrapText="1" indent="1"/>
    </xf>
    <xf numFmtId="166" fontId="19" fillId="0" borderId="23" xfId="5" applyFont="1" applyFill="1" applyBorder="1" applyAlignment="1">
      <alignment horizontal="left" wrapText="1" indent="1"/>
    </xf>
    <xf numFmtId="166" fontId="19" fillId="0" borderId="24" xfId="5" applyFont="1" applyFill="1" applyBorder="1" applyAlignment="1">
      <alignment horizontal="left" wrapText="1" indent="1"/>
    </xf>
    <xf numFmtId="166" fontId="19" fillId="0" borderId="13" xfId="5" applyFont="1" applyFill="1" applyBorder="1" applyAlignment="1">
      <alignment horizontal="left" wrapText="1" indent="1"/>
    </xf>
    <xf numFmtId="166" fontId="19" fillId="0" borderId="11" xfId="5" applyFont="1" applyFill="1" applyBorder="1" applyAlignment="1">
      <alignment horizontal="left" wrapText="1" indent="1"/>
    </xf>
    <xf numFmtId="166" fontId="19" fillId="0" borderId="14" xfId="5" applyFont="1" applyFill="1" applyBorder="1" applyAlignment="1">
      <alignment horizontal="left" wrapText="1" indent="1"/>
    </xf>
    <xf numFmtId="166" fontId="19" fillId="0" borderId="28" xfId="5" applyFont="1" applyFill="1" applyBorder="1" applyAlignment="1">
      <alignment horizontal="left" wrapText="1" indent="1"/>
    </xf>
    <xf numFmtId="166" fontId="19" fillId="0" borderId="9" xfId="5" applyFont="1" applyFill="1" applyBorder="1" applyAlignment="1">
      <alignment horizontal="left" wrapText="1" indent="1"/>
    </xf>
    <xf numFmtId="166" fontId="19" fillId="0" borderId="29" xfId="5" applyFont="1" applyFill="1" applyBorder="1" applyAlignment="1">
      <alignment horizontal="left" wrapText="1" indent="1"/>
    </xf>
    <xf numFmtId="166" fontId="19" fillId="0" borderId="31" xfId="5" applyFont="1" applyFill="1" applyBorder="1" applyAlignment="1">
      <alignment horizontal="left" wrapText="1" indent="1"/>
    </xf>
    <xf numFmtId="166" fontId="19" fillId="0" borderId="32" xfId="5" applyFont="1" applyFill="1" applyBorder="1" applyAlignment="1">
      <alignment horizontal="left" wrapText="1" indent="1"/>
    </xf>
    <xf numFmtId="166" fontId="19" fillId="0" borderId="33" xfId="5" applyFont="1" applyFill="1" applyBorder="1" applyAlignment="1">
      <alignment horizontal="left" wrapText="1" indent="1"/>
    </xf>
    <xf numFmtId="166" fontId="19" fillId="0" borderId="36" xfId="5" applyFont="1" applyFill="1" applyBorder="1" applyAlignment="1">
      <alignment horizontal="left" wrapText="1" indent="1"/>
    </xf>
    <xf numFmtId="166" fontId="19" fillId="0" borderId="37" xfId="5" applyFont="1" applyFill="1" applyBorder="1" applyAlignment="1">
      <alignment horizontal="left" wrapText="1" indent="1"/>
    </xf>
    <xf numFmtId="166" fontId="19" fillId="0" borderId="38" xfId="5" applyFont="1" applyFill="1" applyBorder="1" applyAlignment="1">
      <alignment horizontal="left" wrapText="1" indent="1"/>
    </xf>
    <xf numFmtId="0" fontId="16" fillId="0" borderId="27" xfId="6" applyNumberFormat="1" applyFont="1" applyFill="1" applyBorder="1">
      <alignment horizontal="left" vertical="top" wrapText="1" indent="1"/>
    </xf>
    <xf numFmtId="0" fontId="16" fillId="0" borderId="58" xfId="6" applyNumberFormat="1" applyFont="1" applyFill="1" applyBorder="1">
      <alignment horizontal="left" vertical="top" wrapText="1" indent="1"/>
    </xf>
    <xf numFmtId="0" fontId="23" fillId="0" borderId="60" xfId="6" applyNumberFormat="1" applyFont="1" applyFill="1" applyBorder="1">
      <alignment horizontal="left" vertical="top" wrapText="1" indent="1"/>
    </xf>
    <xf numFmtId="0" fontId="16" fillId="0" borderId="19" xfId="0" applyFont="1" applyBorder="1"/>
    <xf numFmtId="0" fontId="16" fillId="0" borderId="25" xfId="0" applyFont="1" applyBorder="1"/>
    <xf numFmtId="0" fontId="16" fillId="0" borderId="61" xfId="6" applyNumberFormat="1" applyFont="1" applyFill="1" applyBorder="1">
      <alignment horizontal="left" vertical="top" wrapText="1" indent="1"/>
    </xf>
    <xf numFmtId="0" fontId="16" fillId="0" borderId="60" xfId="6" applyNumberFormat="1" applyFont="1" applyFill="1" applyBorder="1">
      <alignment horizontal="left" vertical="top" wrapText="1" indent="1"/>
    </xf>
    <xf numFmtId="0" fontId="16" fillId="0" borderId="13" xfId="0" applyFont="1" applyBorder="1"/>
    <xf numFmtId="0" fontId="16" fillId="0" borderId="34" xfId="0" applyFont="1" applyBorder="1"/>
    <xf numFmtId="0" fontId="16" fillId="0" borderId="62" xfId="6" applyNumberFormat="1" applyFont="1" applyFill="1" applyBorder="1">
      <alignment horizontal="left" vertical="top" wrapText="1" indent="1"/>
    </xf>
    <xf numFmtId="0" fontId="16" fillId="0" borderId="39" xfId="0" applyFont="1" applyBorder="1"/>
    <xf numFmtId="0" fontId="16" fillId="0" borderId="17" xfId="0" applyFont="1" applyBorder="1"/>
    <xf numFmtId="0" fontId="16" fillId="0" borderId="63" xfId="6" applyNumberFormat="1" applyFont="1" applyFill="1" applyBorder="1">
      <alignment horizontal="left" vertical="top" wrapText="1" indent="1"/>
    </xf>
    <xf numFmtId="0" fontId="16" fillId="0" borderId="64" xfId="6" applyNumberFormat="1" applyFont="1" applyFill="1" applyBorder="1">
      <alignment horizontal="left" vertical="top" wrapText="1" indent="1"/>
    </xf>
    <xf numFmtId="0" fontId="16" fillId="0" borderId="65" xfId="6" applyNumberFormat="1" applyFont="1" applyFill="1" applyBorder="1">
      <alignment horizontal="left" vertical="top" wrapText="1" indent="1"/>
    </xf>
    <xf numFmtId="0" fontId="16" fillId="0" borderId="66" xfId="6" applyNumberFormat="1" applyFont="1" applyFill="1" applyBorder="1">
      <alignment horizontal="left" vertical="top" wrapText="1" indent="1"/>
    </xf>
    <xf numFmtId="166" fontId="19" fillId="0" borderId="67" xfId="5" applyFont="1" applyFill="1" applyBorder="1" applyAlignment="1">
      <alignment horizontal="left" wrapText="1" indent="1"/>
    </xf>
    <xf numFmtId="166" fontId="19" fillId="0" borderId="68" xfId="5" applyFont="1" applyFill="1" applyBorder="1" applyAlignment="1">
      <alignment horizontal="left" wrapText="1" indent="1"/>
    </xf>
    <xf numFmtId="0" fontId="16" fillId="0" borderId="69" xfId="6" applyNumberFormat="1" applyFont="1" applyFill="1" applyBorder="1">
      <alignment horizontal="left" vertical="top" wrapText="1" indent="1"/>
    </xf>
    <xf numFmtId="0" fontId="16" fillId="0" borderId="59" xfId="6" applyNumberFormat="1" applyFont="1" applyFill="1" applyBorder="1">
      <alignment horizontal="left" vertical="top" wrapText="1" indent="1"/>
    </xf>
    <xf numFmtId="0" fontId="16" fillId="0" borderId="59" xfId="0" applyFont="1" applyBorder="1"/>
    <xf numFmtId="166" fontId="19" fillId="0" borderId="16" xfId="5" applyFont="1" applyFill="1" applyBorder="1" applyAlignment="1">
      <alignment horizontal="left" wrapText="1" indent="1"/>
    </xf>
    <xf numFmtId="0" fontId="18" fillId="0" borderId="0" xfId="2" applyFont="1" applyFill="1" applyAlignment="1">
      <alignment horizontal="left" vertical="center"/>
    </xf>
    <xf numFmtId="0" fontId="16" fillId="0" borderId="10" xfId="0" applyFont="1" applyBorder="1"/>
  </cellXfs>
  <cellStyles count="51">
    <cellStyle name="20% - Colore 1" xfId="29" builtinId="30" customBuiltin="1"/>
    <cellStyle name="20% - Colore 2" xfId="32" builtinId="34" customBuiltin="1"/>
    <cellStyle name="20% - Colore 3" xfId="36" builtinId="38" customBuiltin="1"/>
    <cellStyle name="20% - Colore 4" xfId="40" builtinId="42" customBuiltin="1"/>
    <cellStyle name="20% - Colore 5" xfId="43" builtinId="46" customBuiltin="1"/>
    <cellStyle name="20% - Colore 6" xfId="47" builtinId="50" customBuiltin="1"/>
    <cellStyle name="40% - Colore 1" xfId="1" builtinId="31" customBuiltin="1"/>
    <cellStyle name="40% - Colore 2" xfId="33" builtinId="35" customBuiltin="1"/>
    <cellStyle name="40% - Colore 3" xfId="37" builtinId="39" customBuiltin="1"/>
    <cellStyle name="40% - Colore 4" xfId="41" builtinId="43" customBuiltin="1"/>
    <cellStyle name="40% - Colore 5" xfId="44" builtinId="47" customBuiltin="1"/>
    <cellStyle name="40% - Colore 6" xfId="48" builtinId="51" customBuiltin="1"/>
    <cellStyle name="60% - Colore 1" xfId="30" builtinId="32" customBuiltin="1"/>
    <cellStyle name="60% - Colore 2" xfId="34" builtinId="36" customBuiltin="1"/>
    <cellStyle name="60% - Colore 3" xfId="38" builtinId="40" customBuiltin="1"/>
    <cellStyle name="60% - Colore 4" xfId="42" builtinId="44" customBuiltin="1"/>
    <cellStyle name="60% - Colore 5" xfId="45" builtinId="48" customBuiltin="1"/>
    <cellStyle name="60% - Colore 6" xfId="49" builtinId="52" customBuiltin="1"/>
    <cellStyle name="Calcolo" xfId="25" builtinId="22" customBuiltin="1"/>
    <cellStyle name="Cella collegata" xfId="26" builtinId="24" customBuiltin="1"/>
    <cellStyle name="Cella da controllare" xfId="27" builtinId="23" customBuiltin="1"/>
    <cellStyle name="Colore 1" xfId="3" builtinId="29" customBuiltin="1"/>
    <cellStyle name="Colore 2" xfId="31" builtinId="33" customBuiltin="1"/>
    <cellStyle name="Colore 3" xfId="35" builtinId="37" customBuiltin="1"/>
    <cellStyle name="Colore 4" xfId="39" builtinId="41" customBuiltin="1"/>
    <cellStyle name="Colore 5" xfId="4" builtinId="45" customBuiltin="1"/>
    <cellStyle name="Colore 6" xfId="46" builtinId="49" customBuiltin="1"/>
    <cellStyle name="Date_week" xfId="50" xr:uid="{4C091B30-22B0-E543-A4DE-A467B41579FB}"/>
    <cellStyle name="Dettagli giorno" xfId="6" xr:uid="{00000000-0005-0000-0000-000004000000}"/>
    <cellStyle name="Giorno" xfId="5" xr:uid="{00000000-0005-0000-0000-000003000000}"/>
    <cellStyle name="Input" xfId="23" builtinId="20" customBuiltin="1"/>
    <cellStyle name="Intestazione note" xfId="8" xr:uid="{00000000-0005-0000-0000-00000D000000}"/>
    <cellStyle name="Migliaia" xfId="15" builtinId="3" customBuiltin="1"/>
    <cellStyle name="Migliaia [0]" xfId="16" builtinId="6" customBuiltin="1"/>
    <cellStyle name="Neutrale" xfId="22" builtinId="28" customBuiltin="1"/>
    <cellStyle name="Normale" xfId="0" builtinId="0" customBuiltin="1"/>
    <cellStyle name="Nota" xfId="7" builtinId="10" customBuiltin="1"/>
    <cellStyle name="Output" xfId="24" builtinId="21" customBuiltin="1"/>
    <cellStyle name="Percentuale" xfId="19" builtinId="5" customBuiltin="1"/>
    <cellStyle name="Testo avviso" xfId="28" builtinId="11" customBuiltin="1"/>
    <cellStyle name="Testo descrittivo" xfId="13" builtinId="53" customBuiltin="1"/>
    <cellStyle name="Titolo" xfId="9" builtinId="15" customBuiltin="1"/>
    <cellStyle name="Titolo 1" xfId="2" builtinId="16" customBuiltin="1"/>
    <cellStyle name="Titolo 2" xfId="10" builtinId="17" customBuiltin="1"/>
    <cellStyle name="Titolo 3" xfId="11" builtinId="18" customBuiltin="1"/>
    <cellStyle name="Titolo 4" xfId="12" builtinId="19" customBuiltin="1"/>
    <cellStyle name="Totale" xfId="14" builtinId="25" customBuiltin="1"/>
    <cellStyle name="Valore non valido" xfId="21" builtinId="27" customBuiltin="1"/>
    <cellStyle name="Valore valido" xfId="20" builtinId="26" customBuiltin="1"/>
    <cellStyle name="Valuta" xfId="17" builtinId="4" customBuiltin="1"/>
    <cellStyle name="Valuta [0]" xfId="18" builtinId="7" customBuiltin="1"/>
  </cellStyles>
  <dxfs count="12"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theme="2" tint="-0.499984740745262"/>
      </font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1F2F5"/>
      <rgbColor rgb="00008080"/>
      <rgbColor rgb="00E4EAF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314265"/>
      <rgbColor rgb="00CCFFCC"/>
      <rgbColor rgb="00FFEECD"/>
      <rgbColor rgb="00D0D8E2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71778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4B4B4B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sharedStrings" Target="sharedStrings.xml"/><Relationship Id="rId10" Type="http://schemas.openxmlformats.org/officeDocument/2006/relationships/customXml" Target="../customXml/item3.xml"/><Relationship Id="rId4" Type="http://schemas.openxmlformats.org/officeDocument/2006/relationships/styles" Target="styles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3" Type="http://schemas.openxmlformats.org/officeDocument/2006/relationships/image" Target="../media/image1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11" Type="http://schemas.openxmlformats.org/officeDocument/2006/relationships/image" Target="../media/image23.png"/><Relationship Id="rId5" Type="http://schemas.openxmlformats.org/officeDocument/2006/relationships/image" Target="../media/image17.png"/><Relationship Id="rId10" Type="http://schemas.openxmlformats.org/officeDocument/2006/relationships/image" Target="../media/image22.png"/><Relationship Id="rId4" Type="http://schemas.openxmlformats.org/officeDocument/2006/relationships/image" Target="../media/image16.png"/><Relationship Id="rId9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1113556</xdr:colOff>
      <xdr:row>1</xdr:row>
      <xdr:rowOff>0</xdr:rowOff>
    </xdr:from>
    <xdr:to>
      <xdr:col>8</xdr:col>
      <xdr:colOff>4552</xdr:colOff>
      <xdr:row>2</xdr:row>
      <xdr:rowOff>9652</xdr:rowOff>
    </xdr:to>
    <xdr:pic>
      <xdr:nvPicPr>
        <xdr:cNvPr id="50" name="Immagine_1">
          <a:extLst>
            <a:ext uri="{FF2B5EF4-FFF2-40B4-BE49-F238E27FC236}">
              <a16:creationId xmlns:a16="http://schemas.microsoft.com/office/drawing/2014/main" id="{2F8CFD20-3901-4A12-B8FA-9AEC15532A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/>
        <a:srcRect/>
        <a:stretch/>
      </xdr:blipFill>
      <xdr:spPr>
        <a:xfrm>
          <a:off x="6988686" y="0"/>
          <a:ext cx="3197953" cy="1213391"/>
        </a:xfrm>
        <a:prstGeom prst="rect">
          <a:avLst/>
        </a:prstGeom>
      </xdr:spPr>
    </xdr:pic>
    <xdr:clientData/>
  </xdr:twoCellAnchor>
  <xdr:twoCellAnchor editAs="oneCell">
    <xdr:from>
      <xdr:col>5</xdr:col>
      <xdr:colOff>1103042</xdr:colOff>
      <xdr:row>15</xdr:row>
      <xdr:rowOff>11044</xdr:rowOff>
    </xdr:from>
    <xdr:to>
      <xdr:col>8</xdr:col>
      <xdr:colOff>1814</xdr:colOff>
      <xdr:row>16</xdr:row>
      <xdr:rowOff>27046</xdr:rowOff>
    </xdr:to>
    <xdr:pic>
      <xdr:nvPicPr>
        <xdr:cNvPr id="51" name="Immagine_2">
          <a:extLst>
            <a:ext uri="{FF2B5EF4-FFF2-40B4-BE49-F238E27FC236}">
              <a16:creationId xmlns:a16="http://schemas.microsoft.com/office/drawing/2014/main" id="{9AFBB9CF-D786-4F13-85C9-94DA45773B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/>
        <a:srcRect/>
        <a:stretch/>
      </xdr:blipFill>
      <xdr:spPr>
        <a:xfrm>
          <a:off x="6978172" y="7620001"/>
          <a:ext cx="3205729" cy="1219741"/>
        </a:xfrm>
        <a:prstGeom prst="rect">
          <a:avLst/>
        </a:prstGeom>
      </xdr:spPr>
    </xdr:pic>
    <xdr:clientData/>
  </xdr:twoCellAnchor>
  <xdr:twoCellAnchor editAs="oneCell">
    <xdr:from>
      <xdr:col>5</xdr:col>
      <xdr:colOff>1123155</xdr:colOff>
      <xdr:row>29</xdr:row>
      <xdr:rowOff>22087</xdr:rowOff>
    </xdr:from>
    <xdr:to>
      <xdr:col>8</xdr:col>
      <xdr:colOff>1332</xdr:colOff>
      <xdr:row>30</xdr:row>
      <xdr:rowOff>30254</xdr:rowOff>
    </xdr:to>
    <xdr:pic>
      <xdr:nvPicPr>
        <xdr:cNvPr id="52" name="Immagine_3">
          <a:extLst>
            <a:ext uri="{FF2B5EF4-FFF2-40B4-BE49-F238E27FC236}">
              <a16:creationId xmlns:a16="http://schemas.microsoft.com/office/drawing/2014/main" id="{6576155A-05EE-46FE-8CE7-6087473918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/>
        <a:srcRect/>
        <a:stretch/>
      </xdr:blipFill>
      <xdr:spPr>
        <a:xfrm>
          <a:off x="6998285" y="15129565"/>
          <a:ext cx="3185134" cy="1211905"/>
        </a:xfrm>
        <a:prstGeom prst="rect">
          <a:avLst/>
        </a:prstGeom>
      </xdr:spPr>
    </xdr:pic>
    <xdr:clientData/>
  </xdr:twoCellAnchor>
  <xdr:twoCellAnchor editAs="oneCell">
    <xdr:from>
      <xdr:col>5</xdr:col>
      <xdr:colOff>1125129</xdr:colOff>
      <xdr:row>43</xdr:row>
      <xdr:rowOff>0</xdr:rowOff>
    </xdr:from>
    <xdr:to>
      <xdr:col>8</xdr:col>
      <xdr:colOff>23901</xdr:colOff>
      <xdr:row>44</xdr:row>
      <xdr:rowOff>16001</xdr:rowOff>
    </xdr:to>
    <xdr:pic>
      <xdr:nvPicPr>
        <xdr:cNvPr id="53" name="Immagine_4">
          <a:extLst>
            <a:ext uri="{FF2B5EF4-FFF2-40B4-BE49-F238E27FC236}">
              <a16:creationId xmlns:a16="http://schemas.microsoft.com/office/drawing/2014/main" id="{C38F65A2-EB3A-4562-9A68-C4F0B4C7C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000259" y="22606000"/>
          <a:ext cx="3205729" cy="1219741"/>
        </a:xfrm>
        <a:prstGeom prst="rect">
          <a:avLst/>
        </a:prstGeom>
      </xdr:spPr>
    </xdr:pic>
    <xdr:clientData/>
  </xdr:twoCellAnchor>
  <xdr:twoCellAnchor editAs="oneCell">
    <xdr:from>
      <xdr:col>5</xdr:col>
      <xdr:colOff>1114085</xdr:colOff>
      <xdr:row>57</xdr:row>
      <xdr:rowOff>11043</xdr:rowOff>
    </xdr:from>
    <xdr:to>
      <xdr:col>8</xdr:col>
      <xdr:colOff>12857</xdr:colOff>
      <xdr:row>58</xdr:row>
      <xdr:rowOff>27045</xdr:rowOff>
    </xdr:to>
    <xdr:pic>
      <xdr:nvPicPr>
        <xdr:cNvPr id="54" name="Immagine_5">
          <a:extLst>
            <a:ext uri="{FF2B5EF4-FFF2-40B4-BE49-F238E27FC236}">
              <a16:creationId xmlns:a16="http://schemas.microsoft.com/office/drawing/2014/main" id="{280E2D9F-F92D-407D-94A0-BDA108190C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989215" y="30115565"/>
          <a:ext cx="3205729" cy="1219741"/>
        </a:xfrm>
        <a:prstGeom prst="rect">
          <a:avLst/>
        </a:prstGeom>
      </xdr:spPr>
    </xdr:pic>
    <xdr:clientData/>
  </xdr:twoCellAnchor>
  <xdr:twoCellAnchor editAs="oneCell">
    <xdr:from>
      <xdr:col>5</xdr:col>
      <xdr:colOff>1114084</xdr:colOff>
      <xdr:row>70</xdr:row>
      <xdr:rowOff>99391</xdr:rowOff>
    </xdr:from>
    <xdr:to>
      <xdr:col>8</xdr:col>
      <xdr:colOff>12859</xdr:colOff>
      <xdr:row>72</xdr:row>
      <xdr:rowOff>4958</xdr:rowOff>
    </xdr:to>
    <xdr:pic>
      <xdr:nvPicPr>
        <xdr:cNvPr id="55" name="Immagine_6">
          <a:extLst>
            <a:ext uri="{FF2B5EF4-FFF2-40B4-BE49-F238E27FC236}">
              <a16:creationId xmlns:a16="http://schemas.microsoft.com/office/drawing/2014/main" id="{BE3C3703-64B3-42BF-8A6D-4BA9DF3BDF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989214" y="37592000"/>
          <a:ext cx="3205732" cy="1219742"/>
        </a:xfrm>
        <a:prstGeom prst="rect">
          <a:avLst/>
        </a:prstGeom>
      </xdr:spPr>
    </xdr:pic>
    <xdr:clientData/>
  </xdr:twoCellAnchor>
  <xdr:twoCellAnchor editAs="oneCell">
    <xdr:from>
      <xdr:col>5</xdr:col>
      <xdr:colOff>1108048</xdr:colOff>
      <xdr:row>85</xdr:row>
      <xdr:rowOff>11044</xdr:rowOff>
    </xdr:from>
    <xdr:to>
      <xdr:col>8</xdr:col>
      <xdr:colOff>1224</xdr:colOff>
      <xdr:row>86</xdr:row>
      <xdr:rowOff>23236</xdr:rowOff>
    </xdr:to>
    <xdr:pic>
      <xdr:nvPicPr>
        <xdr:cNvPr id="56" name="Immagine_7">
          <a:extLst>
            <a:ext uri="{FF2B5EF4-FFF2-40B4-BE49-F238E27FC236}">
              <a16:creationId xmlns:a16="http://schemas.microsoft.com/office/drawing/2014/main" id="{32776F07-C986-4D19-BAEF-B3256EF26C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/>
        <a:srcRect/>
        <a:stretch/>
      </xdr:blipFill>
      <xdr:spPr>
        <a:xfrm>
          <a:off x="6983178" y="45112609"/>
          <a:ext cx="3195716" cy="1215931"/>
        </a:xfrm>
        <a:prstGeom prst="rect">
          <a:avLst/>
        </a:prstGeom>
      </xdr:spPr>
    </xdr:pic>
    <xdr:clientData/>
  </xdr:twoCellAnchor>
  <xdr:twoCellAnchor editAs="oneCell">
    <xdr:from>
      <xdr:col>5</xdr:col>
      <xdr:colOff>1114085</xdr:colOff>
      <xdr:row>98</xdr:row>
      <xdr:rowOff>99392</xdr:rowOff>
    </xdr:from>
    <xdr:to>
      <xdr:col>8</xdr:col>
      <xdr:colOff>12857</xdr:colOff>
      <xdr:row>100</xdr:row>
      <xdr:rowOff>4958</xdr:rowOff>
    </xdr:to>
    <xdr:pic>
      <xdr:nvPicPr>
        <xdr:cNvPr id="57" name="Immagine_8">
          <a:extLst>
            <a:ext uri="{FF2B5EF4-FFF2-40B4-BE49-F238E27FC236}">
              <a16:creationId xmlns:a16="http://schemas.microsoft.com/office/drawing/2014/main" id="{31CFDA63-C4DC-401D-93CF-833DE9AFA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/>
        <a:srcRect/>
        <a:stretch/>
      </xdr:blipFill>
      <xdr:spPr>
        <a:xfrm>
          <a:off x="6989215" y="52589044"/>
          <a:ext cx="3205729" cy="1219741"/>
        </a:xfrm>
        <a:prstGeom prst="rect">
          <a:avLst/>
        </a:prstGeom>
      </xdr:spPr>
    </xdr:pic>
    <xdr:clientData/>
  </xdr:twoCellAnchor>
  <xdr:twoCellAnchor editAs="oneCell">
    <xdr:from>
      <xdr:col>5</xdr:col>
      <xdr:colOff>1103042</xdr:colOff>
      <xdr:row>112</xdr:row>
      <xdr:rowOff>99391</xdr:rowOff>
    </xdr:from>
    <xdr:to>
      <xdr:col>8</xdr:col>
      <xdr:colOff>1814</xdr:colOff>
      <xdr:row>114</xdr:row>
      <xdr:rowOff>4958</xdr:rowOff>
    </xdr:to>
    <xdr:pic>
      <xdr:nvPicPr>
        <xdr:cNvPr id="58" name="Immagine_9">
          <a:extLst>
            <a:ext uri="{FF2B5EF4-FFF2-40B4-BE49-F238E27FC236}">
              <a16:creationId xmlns:a16="http://schemas.microsoft.com/office/drawing/2014/main" id="{2778BA14-FE4D-4240-8AAB-9ABFE43084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/>
        <a:srcRect/>
        <a:stretch/>
      </xdr:blipFill>
      <xdr:spPr>
        <a:xfrm>
          <a:off x="6978172" y="60087565"/>
          <a:ext cx="3205729" cy="1219741"/>
        </a:xfrm>
        <a:prstGeom prst="rect">
          <a:avLst/>
        </a:prstGeom>
      </xdr:spPr>
    </xdr:pic>
    <xdr:clientData/>
  </xdr:twoCellAnchor>
  <xdr:twoCellAnchor editAs="oneCell">
    <xdr:from>
      <xdr:col>5</xdr:col>
      <xdr:colOff>1103040</xdr:colOff>
      <xdr:row>126</xdr:row>
      <xdr:rowOff>99391</xdr:rowOff>
    </xdr:from>
    <xdr:to>
      <xdr:col>8</xdr:col>
      <xdr:colOff>1815</xdr:colOff>
      <xdr:row>128</xdr:row>
      <xdr:rowOff>4959</xdr:rowOff>
    </xdr:to>
    <xdr:pic>
      <xdr:nvPicPr>
        <xdr:cNvPr id="59" name="Immagine_10">
          <a:extLst>
            <a:ext uri="{FF2B5EF4-FFF2-40B4-BE49-F238E27FC236}">
              <a16:creationId xmlns:a16="http://schemas.microsoft.com/office/drawing/2014/main" id="{2D21C184-0D1E-4E24-AFF7-12D6EA1BF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/>
        <a:srcRect/>
        <a:stretch/>
      </xdr:blipFill>
      <xdr:spPr>
        <a:xfrm>
          <a:off x="6978170" y="67586087"/>
          <a:ext cx="3205732" cy="1219742"/>
        </a:xfrm>
        <a:prstGeom prst="rect">
          <a:avLst/>
        </a:prstGeom>
      </xdr:spPr>
    </xdr:pic>
    <xdr:clientData/>
  </xdr:twoCellAnchor>
  <xdr:twoCellAnchor editAs="oneCell">
    <xdr:from>
      <xdr:col>5</xdr:col>
      <xdr:colOff>1119091</xdr:colOff>
      <xdr:row>140</xdr:row>
      <xdr:rowOff>88348</xdr:rowOff>
    </xdr:from>
    <xdr:to>
      <xdr:col>8</xdr:col>
      <xdr:colOff>7850</xdr:colOff>
      <xdr:row>141</xdr:row>
      <xdr:rowOff>1193843</xdr:rowOff>
    </xdr:to>
    <xdr:pic>
      <xdr:nvPicPr>
        <xdr:cNvPr id="60" name="Immagine_11">
          <a:extLst>
            <a:ext uri="{FF2B5EF4-FFF2-40B4-BE49-F238E27FC236}">
              <a16:creationId xmlns:a16="http://schemas.microsoft.com/office/drawing/2014/main" id="{A268586E-2B64-4EE5-98FB-0D7A8F3CD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/>
        <a:srcRect/>
        <a:stretch/>
      </xdr:blipFill>
      <xdr:spPr>
        <a:xfrm>
          <a:off x="6994221" y="75073565"/>
          <a:ext cx="3195716" cy="1215931"/>
        </a:xfrm>
        <a:prstGeom prst="rect">
          <a:avLst/>
        </a:prstGeom>
      </xdr:spPr>
    </xdr:pic>
    <xdr:clientData/>
  </xdr:twoCellAnchor>
  <xdr:twoCellAnchor editAs="oneCell">
    <xdr:from>
      <xdr:col>5</xdr:col>
      <xdr:colOff>1119091</xdr:colOff>
      <xdr:row>155</xdr:row>
      <xdr:rowOff>11044</xdr:rowOff>
    </xdr:from>
    <xdr:to>
      <xdr:col>8</xdr:col>
      <xdr:colOff>7850</xdr:colOff>
      <xdr:row>156</xdr:row>
      <xdr:rowOff>23236</xdr:rowOff>
    </xdr:to>
    <xdr:pic>
      <xdr:nvPicPr>
        <xdr:cNvPr id="61" name="Immagine_12">
          <a:extLst>
            <a:ext uri="{FF2B5EF4-FFF2-40B4-BE49-F238E27FC236}">
              <a16:creationId xmlns:a16="http://schemas.microsoft.com/office/drawing/2014/main" id="{D636558A-5B43-4C2D-9F8C-5DFFBEDB1A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/>
        <a:srcRect/>
        <a:stretch/>
      </xdr:blipFill>
      <xdr:spPr>
        <a:xfrm>
          <a:off x="6994221" y="82605218"/>
          <a:ext cx="3195716" cy="121593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</xdr:col>
      <xdr:colOff>4315968</xdr:colOff>
      <xdr:row>1</xdr:row>
      <xdr:rowOff>1216152</xdr:rowOff>
    </xdr:to>
    <xdr:pic>
      <xdr:nvPicPr>
        <xdr:cNvPr id="2" name="Immagine_1" descr="Elemento grafico fumetto di due persone che festeggiano il nuovo anno" title="Banner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114300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1390649</xdr:rowOff>
    </xdr:from>
    <xdr:to>
      <xdr:col>1</xdr:col>
      <xdr:colOff>4315968</xdr:colOff>
      <xdr:row>2</xdr:row>
      <xdr:rowOff>1216151</xdr:rowOff>
    </xdr:to>
    <xdr:pic>
      <xdr:nvPicPr>
        <xdr:cNvPr id="3" name="Immagine_2" descr="Elemento grafico fumetto di un ragazzo sullo skateboard in una zona della scuola" title="Banner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1504949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123824</xdr:colOff>
      <xdr:row>3</xdr:row>
      <xdr:rowOff>0</xdr:rowOff>
    </xdr:from>
    <xdr:to>
      <xdr:col>1</xdr:col>
      <xdr:colOff>4315967</xdr:colOff>
      <xdr:row>3</xdr:row>
      <xdr:rowOff>1212126</xdr:rowOff>
    </xdr:to>
    <xdr:pic>
      <xdr:nvPicPr>
        <xdr:cNvPr id="4" name="Immagine_3" descr="Elemento grafico fumetto di una coppia che partecipa a un ballo di fine anno" title="Banner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4" y="2895600"/>
          <a:ext cx="4315968" cy="12121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1390649</xdr:rowOff>
    </xdr:from>
    <xdr:to>
      <xdr:col>1</xdr:col>
      <xdr:colOff>4315968</xdr:colOff>
      <xdr:row>4</xdr:row>
      <xdr:rowOff>1216151</xdr:rowOff>
    </xdr:to>
    <xdr:pic>
      <xdr:nvPicPr>
        <xdr:cNvPr id="5" name="Immagine_4" descr="Elemento grafico fumetto di un ragazzo che studia" title="Banner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4286249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1390649</xdr:rowOff>
    </xdr:from>
    <xdr:to>
      <xdr:col>1</xdr:col>
      <xdr:colOff>4315968</xdr:colOff>
      <xdr:row>5</xdr:row>
      <xdr:rowOff>1216151</xdr:rowOff>
    </xdr:to>
    <xdr:pic>
      <xdr:nvPicPr>
        <xdr:cNvPr id="6" name="Immagine_5" descr="Elemento grafico fumetto di due amici che mangiano uno spuntino" title="Banner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5676899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1390649</xdr:rowOff>
    </xdr:from>
    <xdr:to>
      <xdr:col>1</xdr:col>
      <xdr:colOff>4315968</xdr:colOff>
      <xdr:row>6</xdr:row>
      <xdr:rowOff>1216151</xdr:rowOff>
    </xdr:to>
    <xdr:pic>
      <xdr:nvPicPr>
        <xdr:cNvPr id="7" name="Immagine_6" descr="Elemento grafico fumetto di una laurea" title="Banner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7067549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4315968</xdr:colOff>
      <xdr:row>7</xdr:row>
      <xdr:rowOff>1216152</xdr:rowOff>
    </xdr:to>
    <xdr:pic>
      <xdr:nvPicPr>
        <xdr:cNvPr id="8" name="Immagine_7" descr="Elemento grafico fumetto di due persone che giocano a pallavolo su una spiaggia" title="Banner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8458200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1390649</xdr:rowOff>
    </xdr:from>
    <xdr:to>
      <xdr:col>1</xdr:col>
      <xdr:colOff>4315968</xdr:colOff>
      <xdr:row>8</xdr:row>
      <xdr:rowOff>1216151</xdr:rowOff>
    </xdr:to>
    <xdr:pic>
      <xdr:nvPicPr>
        <xdr:cNvPr id="9" name="Immagine_8" descr="Elemento grafico fumetto di una ragazza che canta in un talent show" title="Banner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9848849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1390649</xdr:rowOff>
    </xdr:from>
    <xdr:to>
      <xdr:col>1</xdr:col>
      <xdr:colOff>4315968</xdr:colOff>
      <xdr:row>9</xdr:row>
      <xdr:rowOff>1216151</xdr:rowOff>
    </xdr:to>
    <xdr:pic>
      <xdr:nvPicPr>
        <xdr:cNvPr id="10" name="Immagine_9" descr="Elemento grafico fumetto di un calciatore e di una cheerleader" title="Banner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11239499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1390649</xdr:rowOff>
    </xdr:from>
    <xdr:to>
      <xdr:col>1</xdr:col>
      <xdr:colOff>4315968</xdr:colOff>
      <xdr:row>10</xdr:row>
      <xdr:rowOff>1216151</xdr:rowOff>
    </xdr:to>
    <xdr:pic>
      <xdr:nvPicPr>
        <xdr:cNvPr id="11" name="Immagine_10" descr="Elemento grafico fumetto di due persone che fanno dolcetto o scherzetto" title="Banner 11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12630149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4315968</xdr:colOff>
      <xdr:row>11</xdr:row>
      <xdr:rowOff>1216152</xdr:rowOff>
    </xdr:to>
    <xdr:pic>
      <xdr:nvPicPr>
        <xdr:cNvPr id="12" name="Immagine_11" descr="Elemento grafico fumetto di un ragazzo in una biblioteca" title="Banner 10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14020800"/>
          <a:ext cx="4315968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4315968</xdr:colOff>
      <xdr:row>12</xdr:row>
      <xdr:rowOff>1216152</xdr:rowOff>
    </xdr:to>
    <xdr:pic>
      <xdr:nvPicPr>
        <xdr:cNvPr id="13" name="Immagine_12" descr="Elemento grafico fumetto di due persone che cantano una canzone di Natale" title="Banner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15411450"/>
          <a:ext cx="4315968" cy="1216152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Custom 8">
      <a:majorFont>
        <a:latin typeface="Century Schoolbook"/>
        <a:ea typeface=""/>
        <a:cs typeface=""/>
      </a:majorFont>
      <a:minorFont>
        <a:latin typeface="Century Schoolbook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autoPageBreaks="0"/>
  </sheetPr>
  <dimension ref="A1:I170"/>
  <sheetViews>
    <sheetView showGridLines="0" tabSelected="1" topLeftCell="A59" zoomScale="115" zoomScaleNormal="115" zoomScaleSheetLayoutView="55" workbookViewId="0">
      <selection activeCell="C64" sqref="C64"/>
    </sheetView>
  </sheetViews>
  <sheetFormatPr defaultColWidth="8.69921875" defaultRowHeight="13.8" x14ac:dyDescent="0.25"/>
  <cols>
    <col min="1" max="1" width="1.69921875" style="1" customWidth="1"/>
    <col min="2" max="8" width="18.796875" style="1" customWidth="1"/>
    <col min="9" max="9" width="1.69921875" style="1" customWidth="1"/>
    <col min="10" max="13" width="8.69921875" style="1"/>
    <col min="14" max="14" width="6.69921875" style="1" customWidth="1"/>
    <col min="15" max="16384" width="8.69921875" style="1"/>
  </cols>
  <sheetData>
    <row r="1" spans="1:9" ht="9" customHeight="1" x14ac:dyDescent="0.25">
      <c r="A1" s="1" t="s">
        <v>0</v>
      </c>
      <c r="I1" s="1" t="s">
        <v>0</v>
      </c>
    </row>
    <row r="2" spans="1:9" s="2" customFormat="1" ht="95.25" customHeight="1" x14ac:dyDescent="0.25">
      <c r="A2" s="1"/>
      <c r="B2" s="7">
        <v>2025</v>
      </c>
      <c r="C2" s="105" t="s">
        <v>2</v>
      </c>
      <c r="D2" s="105"/>
    </row>
    <row r="3" spans="1:9" ht="9" customHeight="1" x14ac:dyDescent="0.25"/>
    <row r="4" spans="1:9" s="6" customFormat="1" ht="24" customHeight="1" x14ac:dyDescent="0.25">
      <c r="B4" s="32" t="s">
        <v>1</v>
      </c>
      <c r="C4" s="33" t="str">
        <f>(TEXT(C5,"gggg"))</f>
        <v>martedì</v>
      </c>
      <c r="D4" s="34" t="str">
        <f>TEXT(D5,"gggg")</f>
        <v>mercoledì</v>
      </c>
      <c r="E4" s="33" t="str">
        <f>TEXT(E5,"gggg")</f>
        <v>giovedì</v>
      </c>
      <c r="F4" s="34" t="str">
        <f>TEXT(F5,"gggg")</f>
        <v>venerdì</v>
      </c>
      <c r="G4" s="33" t="str">
        <f>TEXT(G5,"gggg")</f>
        <v>sabato</v>
      </c>
      <c r="H4" s="35" t="str">
        <f>(TEXT(H5,"gggg"))</f>
        <v>domenica</v>
      </c>
    </row>
    <row r="5" spans="1:9" s="8" customFormat="1" ht="19.95" customHeight="1" x14ac:dyDescent="0.35">
      <c r="B5" s="60">
        <f t="array" ref="B5:H5">Giorni+1+DATE(Calendario1Annuale,OpzioneCalendario1Mensile,1)-WEEKDAY(DATE(Calendario1Annuale,OpzioneCalendario1Mensile,1),OpzioneGiornoSettimana)</f>
        <v>45656</v>
      </c>
      <c r="C5" s="61">
        <v>45657</v>
      </c>
      <c r="D5" s="60">
        <v>45658</v>
      </c>
      <c r="E5" s="61">
        <v>45659</v>
      </c>
      <c r="F5" s="60">
        <v>45660</v>
      </c>
      <c r="G5" s="61">
        <v>45661</v>
      </c>
      <c r="H5" s="60">
        <v>45662</v>
      </c>
    </row>
    <row r="6" spans="1:9" ht="40.049999999999997" customHeight="1" x14ac:dyDescent="0.25">
      <c r="B6" s="28"/>
      <c r="C6" s="30"/>
      <c r="D6" s="29" t="s">
        <v>3</v>
      </c>
      <c r="E6" s="29" t="s">
        <v>4</v>
      </c>
      <c r="F6" s="29" t="s">
        <v>5</v>
      </c>
      <c r="G6" s="30"/>
      <c r="H6" s="28"/>
    </row>
    <row r="7" spans="1:9" s="8" customFormat="1" ht="24" customHeight="1" x14ac:dyDescent="0.35">
      <c r="B7" s="62">
        <f t="array" ref="B7:H7">Giorni+8+DATE(Calendario1Annuale,OpzioneCalendario1Mensile,1)-WEEKDAY(DATE(Calendario1Annuale,OpzioneCalendario1Mensile,1),OpzioneGiornoSettimana)</f>
        <v>45663</v>
      </c>
      <c r="C7" s="63">
        <v>45664</v>
      </c>
      <c r="D7" s="62">
        <v>45665</v>
      </c>
      <c r="E7" s="63">
        <v>45666</v>
      </c>
      <c r="F7" s="62">
        <v>45667</v>
      </c>
      <c r="G7" s="63">
        <v>45668</v>
      </c>
      <c r="H7" s="62">
        <v>45669</v>
      </c>
    </row>
    <row r="8" spans="1:9" ht="51" customHeight="1" x14ac:dyDescent="0.25">
      <c r="B8" s="29" t="s">
        <v>6</v>
      </c>
      <c r="C8" s="29" t="s">
        <v>7</v>
      </c>
      <c r="D8" s="29" t="s">
        <v>8</v>
      </c>
      <c r="E8" s="29" t="s">
        <v>9</v>
      </c>
      <c r="F8" s="29" t="s">
        <v>10</v>
      </c>
      <c r="G8" s="31"/>
      <c r="H8" s="29"/>
    </row>
    <row r="9" spans="1:9" s="8" customFormat="1" ht="24" customHeight="1" x14ac:dyDescent="0.35">
      <c r="B9" s="60">
        <f t="array" ref="B9:H9">Giorni+15+DATE(Calendario1Annuale,OpzioneCalendario1Mensile,1)-WEEKDAY(DATE(Calendario1Annuale,OpzioneCalendario1Mensile,1),OpzioneGiornoSettimana)</f>
        <v>45670</v>
      </c>
      <c r="C9" s="61">
        <v>45671</v>
      </c>
      <c r="D9" s="60">
        <v>45672</v>
      </c>
      <c r="E9" s="61">
        <v>45673</v>
      </c>
      <c r="F9" s="60">
        <v>45674</v>
      </c>
      <c r="G9" s="61">
        <v>45675</v>
      </c>
      <c r="H9" s="60">
        <v>45676</v>
      </c>
    </row>
    <row r="10" spans="1:9" ht="51" customHeight="1" x14ac:dyDescent="0.25">
      <c r="B10" s="28" t="s">
        <v>11</v>
      </c>
      <c r="C10" s="28" t="s">
        <v>12</v>
      </c>
      <c r="D10" s="29" t="s">
        <v>13</v>
      </c>
      <c r="E10" s="29" t="s">
        <v>14</v>
      </c>
      <c r="F10" s="29" t="s">
        <v>15</v>
      </c>
      <c r="G10" s="30"/>
      <c r="H10" s="28"/>
    </row>
    <row r="11" spans="1:9" s="8" customFormat="1" ht="24" customHeight="1" x14ac:dyDescent="0.35">
      <c r="B11" s="62">
        <f t="array" ref="B11:H11">Giorni+22+DATE(Calendario1Annuale,OpzioneCalendario1Mensile,1)-WEEKDAY(DATE(Calendario1Annuale,OpzioneCalendario1Mensile,1),OpzioneGiornoSettimana)</f>
        <v>45677</v>
      </c>
      <c r="C11" s="63">
        <v>45678</v>
      </c>
      <c r="D11" s="62">
        <v>45679</v>
      </c>
      <c r="E11" s="63">
        <v>45680</v>
      </c>
      <c r="F11" s="62">
        <v>45681</v>
      </c>
      <c r="G11" s="63">
        <v>45682</v>
      </c>
      <c r="H11" s="62">
        <v>45683</v>
      </c>
    </row>
    <row r="12" spans="1:9" ht="51" customHeight="1" x14ac:dyDescent="0.25">
      <c r="B12" s="29" t="s">
        <v>16</v>
      </c>
      <c r="C12" s="29" t="s">
        <v>17</v>
      </c>
      <c r="D12" s="29" t="s">
        <v>18</v>
      </c>
      <c r="E12" s="85" t="s">
        <v>19</v>
      </c>
      <c r="F12" s="29" t="s">
        <v>20</v>
      </c>
      <c r="G12" s="31"/>
      <c r="H12" s="29"/>
    </row>
    <row r="13" spans="1:9" s="8" customFormat="1" ht="24" customHeight="1" x14ac:dyDescent="0.35">
      <c r="B13" s="60">
        <f t="array" ref="B13:H13">Giorni+29+DATE(Calendario1Annuale,OpzioneCalendario1Mensile,1)-WEEKDAY(DATE(Calendario1Annuale,OpzioneCalendario1Mensile,1),OpzioneGiornoSettimana)</f>
        <v>45684</v>
      </c>
      <c r="C13" s="61">
        <v>45685</v>
      </c>
      <c r="D13" s="60">
        <v>45686</v>
      </c>
      <c r="E13" s="61">
        <v>45687</v>
      </c>
      <c r="F13" s="60">
        <v>45688</v>
      </c>
      <c r="G13" s="61">
        <v>45689</v>
      </c>
      <c r="H13" s="60">
        <v>45690</v>
      </c>
    </row>
    <row r="14" spans="1:9" ht="51" customHeight="1" x14ac:dyDescent="0.25">
      <c r="B14" s="28" t="s">
        <v>21</v>
      </c>
      <c r="C14" s="28" t="s">
        <v>22</v>
      </c>
      <c r="D14" s="28" t="s">
        <v>23</v>
      </c>
      <c r="E14" s="28" t="s">
        <v>24</v>
      </c>
      <c r="F14" s="12" t="s">
        <v>25</v>
      </c>
      <c r="G14" s="30"/>
      <c r="H14" s="28"/>
    </row>
    <row r="15" spans="1:9" s="3" customFormat="1" ht="9" customHeight="1" x14ac:dyDescent="0.25">
      <c r="B15" s="4"/>
      <c r="C15" s="4"/>
      <c r="D15" s="5"/>
      <c r="E15" s="5"/>
      <c r="F15" s="5"/>
      <c r="G15" s="5"/>
      <c r="H15" s="5"/>
    </row>
    <row r="16" spans="1:9" s="2" customFormat="1" ht="95.25" customHeight="1" x14ac:dyDescent="0.25">
      <c r="A16" s="1"/>
      <c r="B16" s="7">
        <f>YEAR(DATE(Calendario1Annuale,OpzioneCalendario1Mensile+1,1))</f>
        <v>2025</v>
      </c>
      <c r="C16" s="105" t="str">
        <f>TEXT(DATE(Calendario1Annuale,OpzioneCalendario1Mensile+1,1),"mmmm")</f>
        <v>febbraio</v>
      </c>
      <c r="D16" s="105"/>
    </row>
    <row r="17" spans="1:8" ht="9" customHeight="1" x14ac:dyDescent="0.25"/>
    <row r="18" spans="1:8" s="6" customFormat="1" ht="24" customHeight="1" x14ac:dyDescent="0.25">
      <c r="B18" s="54" t="str">
        <f t="shared" ref="B18:H18" si="0">TEXT(B19,"gggg")</f>
        <v>lunedì</v>
      </c>
      <c r="C18" s="52" t="str">
        <f t="shared" si="0"/>
        <v>martedì</v>
      </c>
      <c r="D18" s="53" t="str">
        <f t="shared" si="0"/>
        <v>mercoledì</v>
      </c>
      <c r="E18" s="52" t="str">
        <f t="shared" si="0"/>
        <v>giovedì</v>
      </c>
      <c r="F18" s="53" t="str">
        <f t="shared" si="0"/>
        <v>venerdì</v>
      </c>
      <c r="G18" s="52" t="str">
        <f t="shared" si="0"/>
        <v>sabato</v>
      </c>
      <c r="H18" s="55" t="str">
        <f t="shared" si="0"/>
        <v>domenica</v>
      </c>
    </row>
    <row r="19" spans="1:8" s="8" customFormat="1" ht="24" customHeight="1" x14ac:dyDescent="0.35">
      <c r="B19" s="64">
        <f t="array" ref="B19:H19">Giorni+1+DATE(Calendario2Annuale,OpzioneCalendario2Mensile,1)-WEEKDAY(DATE(Calendario2Annuale,OpzioneCalendario2Mensile,1),OpzioneGiornoSettimana)</f>
        <v>45684</v>
      </c>
      <c r="C19" s="65">
        <v>45685</v>
      </c>
      <c r="D19" s="64">
        <v>45686</v>
      </c>
      <c r="E19" s="65">
        <v>45687</v>
      </c>
      <c r="F19" s="64">
        <v>45688</v>
      </c>
      <c r="G19" s="65">
        <v>45689</v>
      </c>
      <c r="H19" s="64">
        <v>45690</v>
      </c>
    </row>
    <row r="20" spans="1:8" ht="51" customHeight="1" x14ac:dyDescent="0.25">
      <c r="B20" s="12"/>
      <c r="C20" s="9"/>
      <c r="D20" s="12"/>
      <c r="E20" s="86"/>
      <c r="G20" s="13"/>
      <c r="H20" s="12"/>
    </row>
    <row r="21" spans="1:8" s="8" customFormat="1" ht="24" customHeight="1" x14ac:dyDescent="0.35">
      <c r="B21" s="66">
        <f t="array" ref="B21:H21">Giorni+8+DATE(Calendario2Annuale,OpzioneCalendario2Mensile,1)-WEEKDAY(DATE(Calendario2Annuale,OpzioneCalendario2Mensile,1),OpzioneGiornoSettimana)</f>
        <v>45691</v>
      </c>
      <c r="C21" s="67">
        <v>45692</v>
      </c>
      <c r="D21" s="66">
        <v>45693</v>
      </c>
      <c r="E21" s="67">
        <v>45694</v>
      </c>
      <c r="F21" s="66">
        <v>45695</v>
      </c>
      <c r="G21" s="67">
        <v>45696</v>
      </c>
      <c r="H21" s="66">
        <v>45697</v>
      </c>
    </row>
    <row r="22" spans="1:8" ht="51" customHeight="1" x14ac:dyDescent="0.25">
      <c r="B22" s="13" t="s">
        <v>26</v>
      </c>
      <c r="C22" s="13" t="s">
        <v>27</v>
      </c>
      <c r="D22" s="13" t="s">
        <v>28</v>
      </c>
      <c r="E22" s="27" t="s">
        <v>29</v>
      </c>
      <c r="F22" s="13" t="s">
        <v>30</v>
      </c>
      <c r="G22" s="27"/>
      <c r="H22" s="13"/>
    </row>
    <row r="23" spans="1:8" s="8" customFormat="1" ht="24" customHeight="1" x14ac:dyDescent="0.35">
      <c r="B23" s="64">
        <f t="array" ref="B23:H23">Giorni+15+DATE(Calendario2Annuale,OpzioneCalendario2Mensile,1)-WEEKDAY(DATE(Calendario2Annuale,OpzioneCalendario2Mensile,1),OpzioneGiornoSettimana)</f>
        <v>45698</v>
      </c>
      <c r="C23" s="65">
        <v>45699</v>
      </c>
      <c r="D23" s="64">
        <v>45700</v>
      </c>
      <c r="E23" s="65">
        <v>45701</v>
      </c>
      <c r="F23" s="64">
        <v>45702</v>
      </c>
      <c r="G23" s="65">
        <v>45703</v>
      </c>
      <c r="H23" s="64">
        <v>45704</v>
      </c>
    </row>
    <row r="24" spans="1:8" ht="51" customHeight="1" x14ac:dyDescent="0.25">
      <c r="B24" s="13" t="s">
        <v>31</v>
      </c>
      <c r="C24" s="13" t="s">
        <v>32</v>
      </c>
      <c r="D24" s="12" t="s">
        <v>33</v>
      </c>
      <c r="E24" s="9" t="s">
        <v>34</v>
      </c>
      <c r="F24" s="12" t="s">
        <v>35</v>
      </c>
      <c r="G24" s="9"/>
      <c r="H24" s="12"/>
    </row>
    <row r="25" spans="1:8" s="8" customFormat="1" ht="24" customHeight="1" x14ac:dyDescent="0.35">
      <c r="B25" s="66">
        <f t="array" ref="B25:H25">Giorni+22+DATE(Calendario2Annuale,OpzioneCalendario2Mensile,1)-WEEKDAY(DATE(Calendario2Annuale,OpzioneCalendario2Mensile,1),OpzioneGiornoSettimana)</f>
        <v>45705</v>
      </c>
      <c r="C25" s="67">
        <v>45706</v>
      </c>
      <c r="D25" s="66">
        <v>45707</v>
      </c>
      <c r="E25" s="67">
        <v>45708</v>
      </c>
      <c r="F25" s="66">
        <v>45709</v>
      </c>
      <c r="G25" s="67">
        <v>45710</v>
      </c>
      <c r="H25" s="66">
        <v>45711</v>
      </c>
    </row>
    <row r="26" spans="1:8" ht="51" customHeight="1" x14ac:dyDescent="0.25">
      <c r="B26" s="13" t="s">
        <v>36</v>
      </c>
      <c r="C26" s="13" t="s">
        <v>37</v>
      </c>
      <c r="D26" s="13" t="s">
        <v>38</v>
      </c>
      <c r="E26" s="27" t="s">
        <v>39</v>
      </c>
      <c r="F26" s="13" t="s">
        <v>40</v>
      </c>
      <c r="G26" s="27"/>
      <c r="H26" s="13"/>
    </row>
    <row r="27" spans="1:8" s="8" customFormat="1" ht="24" customHeight="1" x14ac:dyDescent="0.35">
      <c r="B27" s="64">
        <f t="array" ref="B27:H27">Giorni+29+DATE(Calendario2Annuale,OpzioneCalendario2Mensile,1)-WEEKDAY(DATE(Calendario2Annuale,OpzioneCalendario2Mensile,1),OpzioneGiornoSettimana)</f>
        <v>45712</v>
      </c>
      <c r="C27" s="65">
        <v>45713</v>
      </c>
      <c r="D27" s="64">
        <v>45714</v>
      </c>
      <c r="E27" s="65">
        <v>45715</v>
      </c>
      <c r="F27" s="64">
        <v>45716</v>
      </c>
      <c r="G27" s="65">
        <v>45717</v>
      </c>
      <c r="H27" s="64">
        <v>45718</v>
      </c>
    </row>
    <row r="28" spans="1:8" ht="51" customHeight="1" x14ac:dyDescent="0.25">
      <c r="B28" s="12" t="s">
        <v>41</v>
      </c>
      <c r="C28" s="12" t="s">
        <v>42</v>
      </c>
      <c r="D28" s="12" t="s">
        <v>43</v>
      </c>
      <c r="E28" s="9" t="s">
        <v>44</v>
      </c>
      <c r="F28" s="12" t="s">
        <v>45</v>
      </c>
      <c r="G28" s="9"/>
      <c r="H28" s="12"/>
    </row>
    <row r="29" spans="1:8" s="3" customFormat="1" ht="9" customHeight="1" x14ac:dyDescent="0.25">
      <c r="B29" s="4"/>
      <c r="C29" s="4"/>
      <c r="D29" s="5"/>
      <c r="E29" s="5"/>
      <c r="F29" s="5"/>
      <c r="G29" s="5"/>
      <c r="H29" s="5"/>
    </row>
    <row r="30" spans="1:8" s="2" customFormat="1" ht="95.25" customHeight="1" x14ac:dyDescent="0.25">
      <c r="A30" s="1"/>
      <c r="B30" s="7">
        <f>YEAR(DATE(Calendario2Annuale,OpzioneCalendario2Mensile+1,1))</f>
        <v>2025</v>
      </c>
      <c r="C30" s="105" t="str">
        <f>TEXT(DATE(Calendario2Annuale,OpzioneCalendario2Mensile+1,1),"mmmm")</f>
        <v>marzo</v>
      </c>
      <c r="D30" s="105"/>
    </row>
    <row r="31" spans="1:8" ht="9" customHeight="1" x14ac:dyDescent="0.25"/>
    <row r="32" spans="1:8" s="6" customFormat="1" ht="24" customHeight="1" x14ac:dyDescent="0.25">
      <c r="B32" s="58" t="str">
        <f t="shared" ref="B32:H32" si="1">TEXT(B33,"gggg")</f>
        <v>lunedì</v>
      </c>
      <c r="C32" s="56" t="str">
        <f t="shared" si="1"/>
        <v>martedì</v>
      </c>
      <c r="D32" s="57" t="str">
        <f t="shared" si="1"/>
        <v>mercoledì</v>
      </c>
      <c r="E32" s="56" t="str">
        <f t="shared" si="1"/>
        <v>giovedì</v>
      </c>
      <c r="F32" s="57" t="str">
        <f t="shared" si="1"/>
        <v>venerdì</v>
      </c>
      <c r="G32" s="56" t="str">
        <f t="shared" si="1"/>
        <v>sabato</v>
      </c>
      <c r="H32" s="59" t="str">
        <f t="shared" si="1"/>
        <v>domenica</v>
      </c>
    </row>
    <row r="33" spans="1:8" s="8" customFormat="1" ht="24" customHeight="1" x14ac:dyDescent="0.35">
      <c r="B33" s="68">
        <f t="array" ref="B33:H33">Giorni+1+DATE(Calendario3Annuale,OpzioneCalendario3Mensile,1)-WEEKDAY(DATE(Calendario3Annuale,OpzioneCalendario3Mensile,1),OpzioneGiornoSettimana)</f>
        <v>45712</v>
      </c>
      <c r="C33" s="65">
        <v>45713</v>
      </c>
      <c r="D33" s="68">
        <v>45714</v>
      </c>
      <c r="E33" s="65">
        <v>45715</v>
      </c>
      <c r="F33" s="68">
        <v>45716</v>
      </c>
      <c r="G33" s="65">
        <v>45717</v>
      </c>
      <c r="H33" s="68">
        <v>45718</v>
      </c>
    </row>
    <row r="34" spans="1:8" ht="51" customHeight="1" x14ac:dyDescent="0.25">
      <c r="B34" s="14"/>
      <c r="C34" s="9"/>
      <c r="E34" s="87"/>
      <c r="F34" s="87"/>
      <c r="G34" s="9"/>
      <c r="H34" s="14"/>
    </row>
    <row r="35" spans="1:8" s="8" customFormat="1" ht="24" customHeight="1" x14ac:dyDescent="0.35">
      <c r="B35" s="69">
        <f t="array" ref="B35:H35">Giorni+8+DATE(Calendario3Annuale,OpzioneCalendario3Mensile,1)-WEEKDAY(DATE(Calendario3Annuale,OpzioneCalendario3Mensile,1),OpzioneGiornoSettimana)</f>
        <v>45719</v>
      </c>
      <c r="C35" s="70">
        <v>45720</v>
      </c>
      <c r="D35" s="69">
        <v>45721</v>
      </c>
      <c r="E35" s="70">
        <v>45722</v>
      </c>
      <c r="F35" s="69">
        <v>45723</v>
      </c>
      <c r="G35" s="70">
        <v>45724</v>
      </c>
      <c r="H35" s="69">
        <v>45725</v>
      </c>
    </row>
    <row r="36" spans="1:8" ht="51" customHeight="1" x14ac:dyDescent="0.25">
      <c r="B36" s="15" t="s">
        <v>46</v>
      </c>
      <c r="C36" s="15" t="s">
        <v>47</v>
      </c>
      <c r="D36" s="15" t="s">
        <v>48</v>
      </c>
      <c r="E36" s="15" t="s">
        <v>58</v>
      </c>
      <c r="F36" s="15" t="s">
        <v>59</v>
      </c>
      <c r="G36" s="16"/>
      <c r="H36" s="15"/>
    </row>
    <row r="37" spans="1:8" s="8" customFormat="1" ht="24" customHeight="1" x14ac:dyDescent="0.35">
      <c r="B37" s="68">
        <f t="array" ref="B37:H37">Giorni+15+DATE(Calendario3Annuale,OpzioneCalendario3Mensile,1)-WEEKDAY(DATE(Calendario3Annuale,OpzioneCalendario3Mensile,1),OpzioneGiornoSettimana)</f>
        <v>45726</v>
      </c>
      <c r="C37" s="65">
        <v>45727</v>
      </c>
      <c r="D37" s="68">
        <v>45728</v>
      </c>
      <c r="E37" s="65">
        <v>45729</v>
      </c>
      <c r="F37" s="68">
        <v>45730</v>
      </c>
      <c r="G37" s="65">
        <v>45731</v>
      </c>
      <c r="H37" s="68">
        <v>45732</v>
      </c>
    </row>
    <row r="38" spans="1:8" ht="51" customHeight="1" x14ac:dyDescent="0.25">
      <c r="B38" s="83" t="s">
        <v>51</v>
      </c>
      <c r="C38" s="15" t="s">
        <v>52</v>
      </c>
      <c r="D38" s="15" t="s">
        <v>53</v>
      </c>
      <c r="E38" s="16" t="s">
        <v>259</v>
      </c>
      <c r="F38" s="15" t="s">
        <v>54</v>
      </c>
      <c r="G38" s="9"/>
      <c r="H38" s="14"/>
    </row>
    <row r="39" spans="1:8" s="8" customFormat="1" ht="24" customHeight="1" x14ac:dyDescent="0.35">
      <c r="B39" s="69">
        <f t="array" ref="B39:H39">Giorni+22+DATE(Calendario3Annuale,OpzioneCalendario3Mensile,1)-WEEKDAY(DATE(Calendario3Annuale,OpzioneCalendario3Mensile,1),OpzioneGiornoSettimana)</f>
        <v>45733</v>
      </c>
      <c r="C39" s="70">
        <v>45734</v>
      </c>
      <c r="D39" s="69">
        <v>45735</v>
      </c>
      <c r="E39" s="70">
        <v>45736</v>
      </c>
      <c r="F39" s="69">
        <v>45737</v>
      </c>
      <c r="G39" s="70">
        <v>45738</v>
      </c>
      <c r="H39" s="69">
        <v>45739</v>
      </c>
    </row>
    <row r="40" spans="1:8" ht="51" customHeight="1" x14ac:dyDescent="0.25">
      <c r="B40" s="15" t="s">
        <v>55</v>
      </c>
      <c r="C40" s="15" t="s">
        <v>56</v>
      </c>
      <c r="D40" s="15" t="s">
        <v>57</v>
      </c>
      <c r="E40" s="15" t="s">
        <v>60</v>
      </c>
      <c r="F40" s="15" t="s">
        <v>61</v>
      </c>
      <c r="G40" s="16"/>
      <c r="H40" s="15"/>
    </row>
    <row r="41" spans="1:8" s="8" customFormat="1" ht="24" customHeight="1" x14ac:dyDescent="0.35">
      <c r="B41" s="68">
        <f t="array" ref="B41:H41">Giorni+29+DATE(Calendario3Annuale,OpzioneCalendario3Mensile,1)-WEEKDAY(DATE(Calendario3Annuale,OpzioneCalendario3Mensile,1),OpzioneGiornoSettimana)</f>
        <v>45740</v>
      </c>
      <c r="C41" s="65">
        <v>45741</v>
      </c>
      <c r="D41" s="68">
        <v>45742</v>
      </c>
      <c r="E41" s="65">
        <v>45743</v>
      </c>
      <c r="F41" s="68">
        <v>45744</v>
      </c>
      <c r="G41" s="65">
        <v>45745</v>
      </c>
      <c r="H41" s="68">
        <v>45746</v>
      </c>
    </row>
    <row r="42" spans="1:8" ht="51" customHeight="1" x14ac:dyDescent="0.25">
      <c r="B42" s="14" t="s">
        <v>63</v>
      </c>
      <c r="C42" s="88" t="s">
        <v>62</v>
      </c>
      <c r="D42" s="14" t="s">
        <v>64</v>
      </c>
      <c r="E42" s="14" t="s">
        <v>65</v>
      </c>
      <c r="F42" s="14" t="s">
        <v>66</v>
      </c>
      <c r="G42" s="9"/>
      <c r="H42" s="14"/>
    </row>
    <row r="43" spans="1:8" s="3" customFormat="1" ht="9" customHeight="1" x14ac:dyDescent="0.25">
      <c r="B43" s="4"/>
      <c r="C43" s="4"/>
      <c r="D43" s="5"/>
      <c r="E43" s="5"/>
      <c r="F43" s="5"/>
      <c r="G43" s="5"/>
      <c r="H43" s="5"/>
    </row>
    <row r="44" spans="1:8" s="2" customFormat="1" ht="95.25" customHeight="1" x14ac:dyDescent="0.25">
      <c r="A44" s="1"/>
      <c r="B44" s="7">
        <f>YEAR(DATE(Calendario3Annuale,OpzioneCalendario3Mensile+1,1))</f>
        <v>2025</v>
      </c>
      <c r="C44" s="105" t="str">
        <f>TEXT(DATE(Calendario3Annuale,OpzioneCalendario3Mensile+1,1),"mmmm")</f>
        <v>aprile</v>
      </c>
      <c r="D44" s="105"/>
    </row>
    <row r="45" spans="1:8" ht="9" customHeight="1" x14ac:dyDescent="0.25"/>
    <row r="46" spans="1:8" s="6" customFormat="1" ht="24" customHeight="1" x14ac:dyDescent="0.25">
      <c r="B46" s="44" t="str">
        <f t="shared" ref="B46:H46" si="2">TEXT(B47,"gggg")</f>
        <v>lunedì</v>
      </c>
      <c r="C46" s="45" t="str">
        <f t="shared" si="2"/>
        <v>martedì</v>
      </c>
      <c r="D46" s="46" t="str">
        <f t="shared" si="2"/>
        <v>mercoledì</v>
      </c>
      <c r="E46" s="45" t="str">
        <f t="shared" si="2"/>
        <v>giovedì</v>
      </c>
      <c r="F46" s="46" t="str">
        <f t="shared" si="2"/>
        <v>venerdì</v>
      </c>
      <c r="G46" s="45" t="str">
        <f t="shared" si="2"/>
        <v>sabato</v>
      </c>
      <c r="H46" s="47" t="str">
        <f t="shared" si="2"/>
        <v>domenica</v>
      </c>
    </row>
    <row r="47" spans="1:8" s="8" customFormat="1" ht="24" customHeight="1" x14ac:dyDescent="0.35">
      <c r="B47" s="71">
        <f t="array" ref="B47:H47">Giorni+1+DATE(Calendario4Annuale,OpzioneCalendario4Mensile,1)-WEEKDAY(DATE(Calendario4Annuale,OpzioneCalendario4Mensile,1),OpzioneGiornoSettimana)</f>
        <v>45747</v>
      </c>
      <c r="C47" s="65">
        <v>45748</v>
      </c>
      <c r="D47" s="71">
        <v>45749</v>
      </c>
      <c r="E47" s="65">
        <v>45750</v>
      </c>
      <c r="F47" s="71">
        <v>45751</v>
      </c>
      <c r="G47" s="65">
        <v>45752</v>
      </c>
      <c r="H47" s="71">
        <v>45753</v>
      </c>
    </row>
    <row r="48" spans="1:8" ht="51" customHeight="1" x14ac:dyDescent="0.25">
      <c r="B48" s="17"/>
      <c r="C48" s="9" t="s">
        <v>67</v>
      </c>
      <c r="D48" s="14" t="s">
        <v>68</v>
      </c>
      <c r="E48" s="11" t="s">
        <v>69</v>
      </c>
      <c r="F48" s="11" t="s">
        <v>70</v>
      </c>
      <c r="G48" s="9"/>
      <c r="H48" s="17"/>
    </row>
    <row r="49" spans="1:8" s="8" customFormat="1" ht="24" customHeight="1" x14ac:dyDescent="0.35">
      <c r="B49" s="72">
        <f t="array" ref="B49:H49">Giorni+8+DATE(Calendario4Annuale,OpzioneCalendario4Mensile,1)-WEEKDAY(DATE(Calendario4Annuale,OpzioneCalendario4Mensile,1),OpzioneGiornoSettimana)</f>
        <v>45754</v>
      </c>
      <c r="C49" s="73">
        <v>45755</v>
      </c>
      <c r="D49" s="72">
        <v>45756</v>
      </c>
      <c r="E49" s="73">
        <v>45757</v>
      </c>
      <c r="F49" s="72">
        <v>45758</v>
      </c>
      <c r="G49" s="73">
        <v>45759</v>
      </c>
      <c r="H49" s="72">
        <v>45760</v>
      </c>
    </row>
    <row r="50" spans="1:8" ht="51" customHeight="1" x14ac:dyDescent="0.25">
      <c r="B50" s="11" t="s">
        <v>71</v>
      </c>
      <c r="C50" s="18" t="s">
        <v>49</v>
      </c>
      <c r="D50" s="11" t="s">
        <v>72</v>
      </c>
      <c r="E50" s="11" t="s">
        <v>50</v>
      </c>
      <c r="F50" s="89" t="s">
        <v>73</v>
      </c>
      <c r="G50" s="18"/>
      <c r="H50" s="11"/>
    </row>
    <row r="51" spans="1:8" s="8" customFormat="1" ht="24" customHeight="1" x14ac:dyDescent="0.35">
      <c r="B51" s="71">
        <f t="array" ref="B51:H51">Giorni+15+DATE(Calendario4Annuale,OpzioneCalendario4Mensile,1)-WEEKDAY(DATE(Calendario4Annuale,OpzioneCalendario4Mensile,1),OpzioneGiornoSettimana)</f>
        <v>45761</v>
      </c>
      <c r="C51" s="65">
        <v>45762</v>
      </c>
      <c r="D51" s="71">
        <v>45763</v>
      </c>
      <c r="E51" s="65">
        <v>45764</v>
      </c>
      <c r="F51" s="71">
        <v>45765</v>
      </c>
      <c r="G51" s="65">
        <v>45766</v>
      </c>
      <c r="H51" s="71">
        <v>45767</v>
      </c>
    </row>
    <row r="52" spans="1:8" ht="51" customHeight="1" x14ac:dyDescent="0.25">
      <c r="B52" s="17" t="s">
        <v>74</v>
      </c>
      <c r="C52" s="9" t="s">
        <v>75</v>
      </c>
      <c r="D52" s="17" t="s">
        <v>76</v>
      </c>
      <c r="E52" s="11" t="s">
        <v>77</v>
      </c>
      <c r="F52" s="11" t="s">
        <v>78</v>
      </c>
      <c r="G52" s="9"/>
      <c r="H52" s="17"/>
    </row>
    <row r="53" spans="1:8" s="8" customFormat="1" ht="24" customHeight="1" x14ac:dyDescent="0.35">
      <c r="B53" s="72">
        <f t="array" ref="B53:H53">Giorni+22+DATE(Calendario4Annuale,OpzioneCalendario4Mensile,1)-WEEKDAY(DATE(Calendario4Annuale,OpzioneCalendario4Mensile,1),OpzioneGiornoSettimana)</f>
        <v>45768</v>
      </c>
      <c r="C53" s="73">
        <v>45769</v>
      </c>
      <c r="D53" s="72">
        <v>45770</v>
      </c>
      <c r="E53" s="73">
        <v>45771</v>
      </c>
      <c r="F53" s="72">
        <v>45772</v>
      </c>
      <c r="G53" s="73">
        <v>45773</v>
      </c>
      <c r="H53" s="72">
        <v>45774</v>
      </c>
    </row>
    <row r="54" spans="1:8" ht="51" customHeight="1" x14ac:dyDescent="0.25">
      <c r="B54" s="11" t="s">
        <v>79</v>
      </c>
      <c r="C54" s="18" t="s">
        <v>80</v>
      </c>
      <c r="D54" s="11" t="s">
        <v>81</v>
      </c>
      <c r="E54" s="11" t="s">
        <v>82</v>
      </c>
      <c r="F54" s="89" t="s">
        <v>83</v>
      </c>
      <c r="G54" s="18"/>
      <c r="H54" s="11"/>
    </row>
    <row r="55" spans="1:8" s="8" customFormat="1" ht="24" customHeight="1" x14ac:dyDescent="0.35">
      <c r="B55" s="71">
        <f t="array" ref="B55:H55">Giorni+29+DATE(Calendario4Annuale,OpzioneCalendario4Mensile,1)-WEEKDAY(DATE(Calendario4Annuale,OpzioneCalendario4Mensile,1),OpzioneGiornoSettimana)</f>
        <v>45775</v>
      </c>
      <c r="C55" s="65">
        <v>45776</v>
      </c>
      <c r="D55" s="71">
        <v>45777</v>
      </c>
      <c r="E55" s="65">
        <v>45778</v>
      </c>
      <c r="F55" s="71">
        <v>45779</v>
      </c>
      <c r="G55" s="65">
        <v>45780</v>
      </c>
      <c r="H55" s="71">
        <v>45781</v>
      </c>
    </row>
    <row r="56" spans="1:8" ht="51" customHeight="1" x14ac:dyDescent="0.25">
      <c r="B56" s="17" t="s">
        <v>84</v>
      </c>
      <c r="C56" s="9" t="s">
        <v>85</v>
      </c>
      <c r="D56" s="17" t="s">
        <v>86</v>
      </c>
      <c r="E56" s="90"/>
      <c r="F56" s="90"/>
      <c r="G56" s="9"/>
      <c r="H56" s="17"/>
    </row>
    <row r="57" spans="1:8" s="3" customFormat="1" ht="9" customHeight="1" x14ac:dyDescent="0.25">
      <c r="B57" s="4"/>
      <c r="C57" s="4"/>
      <c r="D57" s="5"/>
      <c r="E57" s="5"/>
      <c r="F57" s="5"/>
      <c r="G57" s="5"/>
      <c r="H57" s="5"/>
    </row>
    <row r="58" spans="1:8" s="2" customFormat="1" ht="95.25" customHeight="1" x14ac:dyDescent="0.25">
      <c r="A58" s="1"/>
      <c r="B58" s="7">
        <f>YEAR(DATE(Calendario4Annuale,OpzioneCalendario4Mensile+1,1))</f>
        <v>2025</v>
      </c>
      <c r="C58" s="105" t="str">
        <f>TEXT(DATE(Calendario4Annuale,OpzioneCalendario4Mensile+1,1),"mmmm")</f>
        <v>maggio</v>
      </c>
      <c r="D58" s="105"/>
    </row>
    <row r="59" spans="1:8" ht="9" customHeight="1" x14ac:dyDescent="0.25"/>
    <row r="60" spans="1:8" s="6" customFormat="1" ht="24" customHeight="1" x14ac:dyDescent="0.25">
      <c r="B60" s="38" t="str">
        <f t="shared" ref="B60:H60" si="3">TEXT(B61,"gggg")</f>
        <v>lunedì</v>
      </c>
      <c r="C60" s="36" t="str">
        <f t="shared" si="3"/>
        <v>martedì</v>
      </c>
      <c r="D60" s="37" t="str">
        <f t="shared" si="3"/>
        <v>mercoledì</v>
      </c>
      <c r="E60" s="36" t="str">
        <f t="shared" si="3"/>
        <v>giovedì</v>
      </c>
      <c r="F60" s="37" t="str">
        <f t="shared" si="3"/>
        <v>venerdì</v>
      </c>
      <c r="G60" s="36" t="str">
        <f t="shared" si="3"/>
        <v>sabato</v>
      </c>
      <c r="H60" s="39" t="str">
        <f t="shared" si="3"/>
        <v>domenica</v>
      </c>
    </row>
    <row r="61" spans="1:8" s="8" customFormat="1" ht="24" customHeight="1" x14ac:dyDescent="0.35">
      <c r="B61" s="74">
        <f t="array" ref="B61:H61">Giorni+1+DATE(Calendario5Annuale,OpzioneCalendario5Mensile,1)-WEEKDAY(DATE(Calendario5Annuale,OpzioneCalendario5Mensile,1),OpzioneGiornoSettimana)</f>
        <v>45775</v>
      </c>
      <c r="C61" s="65">
        <v>45776</v>
      </c>
      <c r="D61" s="74">
        <v>45777</v>
      </c>
      <c r="E61" s="65">
        <v>45778</v>
      </c>
      <c r="F61" s="74">
        <v>45779</v>
      </c>
      <c r="G61" s="65">
        <v>45780</v>
      </c>
      <c r="H61" s="74">
        <v>45781</v>
      </c>
    </row>
    <row r="62" spans="1:8" ht="51" customHeight="1" x14ac:dyDescent="0.25">
      <c r="B62" s="106"/>
      <c r="C62" s="106"/>
      <c r="E62" s="10" t="s">
        <v>87</v>
      </c>
      <c r="F62" s="10" t="s">
        <v>88</v>
      </c>
      <c r="G62" s="9"/>
      <c r="H62" s="19"/>
    </row>
    <row r="63" spans="1:8" s="8" customFormat="1" ht="24" customHeight="1" x14ac:dyDescent="0.35">
      <c r="B63" s="75">
        <f t="array" ref="B63:H63">Giorni+8+DATE(Calendario5Annuale,OpzioneCalendario5Mensile,1)-WEEKDAY(DATE(Calendario5Annuale,OpzioneCalendario5Mensile,1),OpzioneGiornoSettimana)</f>
        <v>45782</v>
      </c>
      <c r="C63" s="76">
        <v>45783</v>
      </c>
      <c r="D63" s="75">
        <v>45784</v>
      </c>
      <c r="E63" s="76">
        <v>45785</v>
      </c>
      <c r="F63" s="75">
        <v>45786</v>
      </c>
      <c r="G63" s="76">
        <v>45787</v>
      </c>
      <c r="H63" s="75">
        <v>45788</v>
      </c>
    </row>
    <row r="64" spans="1:8" ht="51" customHeight="1" x14ac:dyDescent="0.25">
      <c r="B64" s="10" t="s">
        <v>89</v>
      </c>
      <c r="C64" s="20" t="s">
        <v>90</v>
      </c>
      <c r="D64" s="10" t="s">
        <v>91</v>
      </c>
      <c r="E64" s="10" t="s">
        <v>92</v>
      </c>
      <c r="F64" s="10" t="s">
        <v>93</v>
      </c>
      <c r="G64" s="20"/>
      <c r="H64" s="10"/>
    </row>
    <row r="65" spans="1:8" s="8" customFormat="1" ht="24" customHeight="1" x14ac:dyDescent="0.35">
      <c r="B65" s="74">
        <f t="array" ref="B65:H65">Giorni+15+DATE(Calendario5Annuale,OpzioneCalendario5Mensile,1)-WEEKDAY(DATE(Calendario5Annuale,OpzioneCalendario5Mensile,1),OpzioneGiornoSettimana)</f>
        <v>45789</v>
      </c>
      <c r="C65" s="65">
        <v>45790</v>
      </c>
      <c r="D65" s="74">
        <v>45791</v>
      </c>
      <c r="E65" s="65">
        <v>45792</v>
      </c>
      <c r="F65" s="74">
        <v>45793</v>
      </c>
      <c r="G65" s="65">
        <v>45794</v>
      </c>
      <c r="H65" s="74">
        <v>45795</v>
      </c>
    </row>
    <row r="66" spans="1:8" ht="51" customHeight="1" x14ac:dyDescent="0.25">
      <c r="B66" s="10" t="s">
        <v>94</v>
      </c>
      <c r="C66" s="20" t="s">
        <v>95</v>
      </c>
      <c r="D66" s="10" t="s">
        <v>96</v>
      </c>
      <c r="E66" s="10" t="s">
        <v>97</v>
      </c>
      <c r="F66" s="10" t="s">
        <v>98</v>
      </c>
      <c r="G66" s="9"/>
      <c r="H66" s="19"/>
    </row>
    <row r="67" spans="1:8" s="8" customFormat="1" ht="24" customHeight="1" x14ac:dyDescent="0.35">
      <c r="B67" s="75">
        <f t="array" ref="B67:H67">Giorni+22+DATE(Calendario5Annuale,OpzioneCalendario5Mensile,1)-WEEKDAY(DATE(Calendario5Annuale,OpzioneCalendario5Mensile,1),OpzioneGiornoSettimana)</f>
        <v>45796</v>
      </c>
      <c r="C67" s="76">
        <v>45797</v>
      </c>
      <c r="D67" s="75">
        <v>45798</v>
      </c>
      <c r="E67" s="76">
        <v>45799</v>
      </c>
      <c r="F67" s="75">
        <v>45800</v>
      </c>
      <c r="G67" s="76">
        <v>45801</v>
      </c>
      <c r="H67" s="75">
        <v>45802</v>
      </c>
    </row>
    <row r="68" spans="1:8" ht="51" customHeight="1" x14ac:dyDescent="0.25">
      <c r="B68" s="10" t="s">
        <v>99</v>
      </c>
      <c r="C68" s="20" t="s">
        <v>100</v>
      </c>
      <c r="D68" s="10" t="s">
        <v>101</v>
      </c>
      <c r="E68" s="10" t="s">
        <v>102</v>
      </c>
      <c r="F68" s="10" t="s">
        <v>103</v>
      </c>
      <c r="G68" s="20"/>
      <c r="H68" s="10"/>
    </row>
    <row r="69" spans="1:8" s="8" customFormat="1" ht="24" customHeight="1" x14ac:dyDescent="0.35">
      <c r="B69" s="74">
        <f t="array" ref="B69:H69">Giorni+29+DATE(Calendario5Annuale,OpzioneCalendario5Mensile,1)-WEEKDAY(DATE(Calendario5Annuale,OpzioneCalendario5Mensile,1),OpzioneGiornoSettimana)</f>
        <v>45803</v>
      </c>
      <c r="C69" s="65">
        <v>45804</v>
      </c>
      <c r="D69" s="74">
        <v>45805</v>
      </c>
      <c r="E69" s="65">
        <v>45806</v>
      </c>
      <c r="F69" s="74">
        <v>45807</v>
      </c>
      <c r="G69" s="65">
        <v>45808</v>
      </c>
      <c r="H69" s="74">
        <v>45809</v>
      </c>
    </row>
    <row r="70" spans="1:8" ht="51" customHeight="1" x14ac:dyDescent="0.25">
      <c r="B70" s="19" t="s">
        <v>104</v>
      </c>
      <c r="C70" s="9" t="s">
        <v>105</v>
      </c>
      <c r="D70" s="19" t="s">
        <v>106</v>
      </c>
      <c r="E70" s="19" t="s">
        <v>107</v>
      </c>
      <c r="F70" s="19" t="s">
        <v>108</v>
      </c>
      <c r="G70" s="9"/>
      <c r="H70" s="19"/>
    </row>
    <row r="71" spans="1:8" s="3" customFormat="1" ht="9" customHeight="1" x14ac:dyDescent="0.25">
      <c r="B71" s="4"/>
      <c r="C71" s="4"/>
      <c r="D71" s="5"/>
      <c r="E71" s="5"/>
      <c r="F71" s="5"/>
      <c r="G71" s="5"/>
      <c r="H71" s="5"/>
    </row>
    <row r="72" spans="1:8" s="2" customFormat="1" ht="95.25" customHeight="1" x14ac:dyDescent="0.25">
      <c r="A72" s="1"/>
      <c r="B72" s="7">
        <f>YEAR(DATE(Calendario5Annuale,OpzioneCalendario5Mensile+1,1))</f>
        <v>2025</v>
      </c>
      <c r="C72" s="105" t="str">
        <f>TEXT(DATE(Calendario5Annuale,OpzioneCalendario5Mensile+1,1),"mmmm")</f>
        <v>giugno</v>
      </c>
      <c r="D72" s="105"/>
    </row>
    <row r="73" spans="1:8" ht="9" customHeight="1" x14ac:dyDescent="0.25"/>
    <row r="74" spans="1:8" s="6" customFormat="1" ht="24" customHeight="1" x14ac:dyDescent="0.25">
      <c r="B74" s="42" t="str">
        <f t="shared" ref="B74:H74" si="4">TEXT(B75,"gggg")</f>
        <v>lunedì</v>
      </c>
      <c r="C74" s="40" t="str">
        <f t="shared" si="4"/>
        <v>martedì</v>
      </c>
      <c r="D74" s="41" t="str">
        <f t="shared" si="4"/>
        <v>mercoledì</v>
      </c>
      <c r="E74" s="40" t="str">
        <f t="shared" si="4"/>
        <v>giovedì</v>
      </c>
      <c r="F74" s="41" t="str">
        <f t="shared" si="4"/>
        <v>venerdì</v>
      </c>
      <c r="G74" s="40" t="str">
        <f t="shared" si="4"/>
        <v>sabato</v>
      </c>
      <c r="H74" s="43" t="str">
        <f t="shared" si="4"/>
        <v>domenica</v>
      </c>
    </row>
    <row r="75" spans="1:8" s="8" customFormat="1" ht="24" customHeight="1" x14ac:dyDescent="0.35">
      <c r="B75" s="77">
        <f t="array" ref="B75:H75">Giorni+1+DATE(Calendario6Annuale,OpzioneCalendario6Mensile,1)-WEEKDAY(DATE(Calendario6Annuale,OpzioneCalendario6Mensile,1),OpzioneGiornoSettimana)</f>
        <v>45803</v>
      </c>
      <c r="C75" s="65">
        <v>45804</v>
      </c>
      <c r="D75" s="77">
        <v>45805</v>
      </c>
      <c r="E75" s="65">
        <v>45806</v>
      </c>
      <c r="F75" s="77">
        <v>45807</v>
      </c>
      <c r="G75" s="65">
        <v>45808</v>
      </c>
      <c r="H75" s="77">
        <v>45809</v>
      </c>
    </row>
    <row r="76" spans="1:8" ht="51" customHeight="1" x14ac:dyDescent="0.25">
      <c r="B76" s="21"/>
      <c r="C76" s="9"/>
      <c r="D76" s="91"/>
      <c r="E76" s="91"/>
      <c r="F76" s="91"/>
      <c r="G76" s="9"/>
      <c r="H76" s="21"/>
    </row>
    <row r="77" spans="1:8" s="8" customFormat="1" ht="24" customHeight="1" x14ac:dyDescent="0.35">
      <c r="B77" s="78">
        <f t="array" ref="B77:H77">Giorni+8+DATE(Calendario6Annuale,OpzioneCalendario6Mensile,1)-WEEKDAY(DATE(Calendario6Annuale,OpzioneCalendario6Mensile,1),OpzioneGiornoSettimana)</f>
        <v>45810</v>
      </c>
      <c r="C77" s="79">
        <v>45811</v>
      </c>
      <c r="D77" s="78">
        <v>45812</v>
      </c>
      <c r="E77" s="79">
        <v>45813</v>
      </c>
      <c r="F77" s="78">
        <v>45814</v>
      </c>
      <c r="G77" s="79">
        <v>45815</v>
      </c>
      <c r="H77" s="78">
        <v>45816</v>
      </c>
    </row>
    <row r="78" spans="1:8" ht="51" customHeight="1" x14ac:dyDescent="0.25">
      <c r="B78" s="13" t="s">
        <v>109</v>
      </c>
      <c r="C78" s="13" t="s">
        <v>110</v>
      </c>
      <c r="D78" s="13" t="s">
        <v>111</v>
      </c>
      <c r="E78" s="13" t="s">
        <v>112</v>
      </c>
      <c r="F78" s="13" t="s">
        <v>113</v>
      </c>
      <c r="G78" s="23"/>
      <c r="H78" s="22"/>
    </row>
    <row r="79" spans="1:8" s="8" customFormat="1" ht="24" customHeight="1" x14ac:dyDescent="0.35">
      <c r="B79" s="64">
        <f t="array" ref="B79:H79">Giorni+15+DATE(Calendario6Annuale,OpzioneCalendario6Mensile,1)-WEEKDAY(DATE(Calendario6Annuale,OpzioneCalendario6Mensile,1),OpzioneGiornoSettimana)</f>
        <v>45817</v>
      </c>
      <c r="C79" s="64">
        <v>45818</v>
      </c>
      <c r="D79" s="64">
        <v>45819</v>
      </c>
      <c r="E79" s="64">
        <v>45820</v>
      </c>
      <c r="F79" s="64">
        <v>45821</v>
      </c>
      <c r="G79" s="65">
        <v>45822</v>
      </c>
      <c r="H79" s="77">
        <v>45823</v>
      </c>
    </row>
    <row r="80" spans="1:8" ht="51" customHeight="1" x14ac:dyDescent="0.25">
      <c r="B80" s="13" t="s">
        <v>114</v>
      </c>
      <c r="C80" s="13" t="s">
        <v>115</v>
      </c>
      <c r="D80" s="13" t="s">
        <v>116</v>
      </c>
      <c r="E80" s="13" t="s">
        <v>117</v>
      </c>
      <c r="F80" s="13" t="s">
        <v>118</v>
      </c>
      <c r="G80" s="9"/>
      <c r="H80" s="21"/>
    </row>
    <row r="81" spans="1:8" s="8" customFormat="1" ht="24" customHeight="1" x14ac:dyDescent="0.35">
      <c r="B81" s="64">
        <f t="array" ref="B81:H81">Giorni+22+DATE(Calendario6Annuale,OpzioneCalendario6Mensile,1)-WEEKDAY(DATE(Calendario6Annuale,OpzioneCalendario6Mensile,1),OpzioneGiornoSettimana)</f>
        <v>45824</v>
      </c>
      <c r="C81" s="64">
        <v>45825</v>
      </c>
      <c r="D81" s="64">
        <v>45826</v>
      </c>
      <c r="E81" s="64">
        <v>45827</v>
      </c>
      <c r="F81" s="64">
        <v>45828</v>
      </c>
      <c r="G81" s="79">
        <v>45829</v>
      </c>
      <c r="H81" s="78">
        <v>45830</v>
      </c>
    </row>
    <row r="82" spans="1:8" ht="51" customHeight="1" x14ac:dyDescent="0.25">
      <c r="B82" s="13" t="s">
        <v>119</v>
      </c>
      <c r="C82" s="13" t="s">
        <v>120</v>
      </c>
      <c r="D82" s="13" t="s">
        <v>121</v>
      </c>
      <c r="E82" s="13" t="s">
        <v>123</v>
      </c>
      <c r="F82" s="13" t="s">
        <v>124</v>
      </c>
      <c r="G82" s="23"/>
      <c r="H82" s="22"/>
    </row>
    <row r="83" spans="1:8" s="8" customFormat="1" ht="24" customHeight="1" x14ac:dyDescent="0.35">
      <c r="B83" s="77">
        <f t="array" ref="B83:H83">Giorni+29+DATE(Calendario6Annuale,OpzioneCalendario6Mensile,1)-WEEKDAY(DATE(Calendario6Annuale,OpzioneCalendario6Mensile,1),OpzioneGiornoSettimana)</f>
        <v>45831</v>
      </c>
      <c r="C83" s="65">
        <v>45832</v>
      </c>
      <c r="D83" s="77">
        <v>45833</v>
      </c>
      <c r="E83" s="65">
        <v>45834</v>
      </c>
      <c r="F83" s="77">
        <v>45835</v>
      </c>
      <c r="G83" s="65">
        <v>45836</v>
      </c>
      <c r="H83" s="77">
        <v>45837</v>
      </c>
    </row>
    <row r="84" spans="1:8" ht="51" customHeight="1" x14ac:dyDescent="0.25">
      <c r="B84" s="21" t="s">
        <v>125</v>
      </c>
      <c r="C84" s="9" t="s">
        <v>129</v>
      </c>
      <c r="D84" s="21" t="s">
        <v>128</v>
      </c>
      <c r="E84" s="21" t="s">
        <v>127</v>
      </c>
      <c r="F84" s="92" t="s">
        <v>126</v>
      </c>
      <c r="G84" s="9"/>
      <c r="H84" s="21"/>
    </row>
    <row r="85" spans="1:8" s="3" customFormat="1" ht="9" customHeight="1" x14ac:dyDescent="0.25">
      <c r="B85" s="4"/>
      <c r="C85" s="4"/>
      <c r="D85" s="5"/>
      <c r="E85" s="5"/>
      <c r="F85" s="5"/>
      <c r="G85" s="5"/>
      <c r="H85" s="5"/>
    </row>
    <row r="86" spans="1:8" s="2" customFormat="1" ht="95.25" customHeight="1" x14ac:dyDescent="0.25">
      <c r="A86" s="1"/>
      <c r="B86" s="7">
        <f>YEAR(DATE(Calendario6Annuale,OpzioneCalendario6Mensile+1,1))</f>
        <v>2025</v>
      </c>
      <c r="C86" s="105" t="str">
        <f>TEXT(DATE(Calendario6Annuale,OpzioneCalendario6Mensile+1,1),"mmmm")</f>
        <v>luglio</v>
      </c>
      <c r="D86" s="105"/>
    </row>
    <row r="87" spans="1:8" ht="9" customHeight="1" x14ac:dyDescent="0.25"/>
    <row r="88" spans="1:8" s="6" customFormat="1" ht="24" customHeight="1" x14ac:dyDescent="0.25">
      <c r="B88" s="44" t="str">
        <f t="shared" ref="B88:H88" si="5">TEXT(B89,"gggg")</f>
        <v>lunedì</v>
      </c>
      <c r="C88" s="45" t="str">
        <f t="shared" si="5"/>
        <v>martedì</v>
      </c>
      <c r="D88" s="46" t="str">
        <f t="shared" si="5"/>
        <v>mercoledì</v>
      </c>
      <c r="E88" s="45" t="str">
        <f t="shared" si="5"/>
        <v>giovedì</v>
      </c>
      <c r="F88" s="46" t="str">
        <f t="shared" si="5"/>
        <v>venerdì</v>
      </c>
      <c r="G88" s="45" t="str">
        <f t="shared" si="5"/>
        <v>sabato</v>
      </c>
      <c r="H88" s="47" t="str">
        <f t="shared" si="5"/>
        <v>domenica</v>
      </c>
    </row>
    <row r="89" spans="1:8" s="8" customFormat="1" ht="19.95" customHeight="1" x14ac:dyDescent="0.35">
      <c r="B89" s="71">
        <f t="array" ref="B89:H89">Giorni+1+DATE(Calendario7Annuale,OpzioneCalendario7Mensile,1)-WEEKDAY(DATE(Calendario7Annuale,OpzioneCalendario7Mensile,1),OpzioneGiornoSettimana)</f>
        <v>45838</v>
      </c>
      <c r="C89" s="65">
        <v>45839</v>
      </c>
      <c r="D89" s="71">
        <v>45840</v>
      </c>
      <c r="E89" s="65">
        <v>45841</v>
      </c>
      <c r="F89" s="71">
        <v>45842</v>
      </c>
      <c r="G89" s="65">
        <v>45843</v>
      </c>
      <c r="H89" s="71">
        <v>45844</v>
      </c>
    </row>
    <row r="90" spans="1:8" ht="34.049999999999997" customHeight="1" x14ac:dyDescent="0.25">
      <c r="B90" s="17"/>
      <c r="C90" s="21" t="s">
        <v>142</v>
      </c>
      <c r="D90" s="17" t="s">
        <v>140</v>
      </c>
      <c r="E90" s="21" t="s">
        <v>130</v>
      </c>
      <c r="F90" s="11" t="s">
        <v>131</v>
      </c>
      <c r="G90" s="17"/>
      <c r="H90" s="17"/>
    </row>
    <row r="91" spans="1:8" s="8" customFormat="1" ht="24" customHeight="1" x14ac:dyDescent="0.35">
      <c r="B91" s="72">
        <f t="array" ref="B91:H91">Giorni+8+DATE(Calendario7Annuale,OpzioneCalendario7Mensile,1)-WEEKDAY(DATE(Calendario7Annuale,OpzioneCalendario7Mensile,1),OpzioneGiornoSettimana)</f>
        <v>45845</v>
      </c>
      <c r="C91" s="72">
        <v>45846</v>
      </c>
      <c r="D91" s="72">
        <v>45847</v>
      </c>
      <c r="E91" s="72">
        <v>45848</v>
      </c>
      <c r="F91" s="72">
        <v>45849</v>
      </c>
      <c r="G91" s="72">
        <v>45850</v>
      </c>
      <c r="H91" s="72">
        <v>45851</v>
      </c>
    </row>
    <row r="92" spans="1:8" ht="51" customHeight="1" x14ac:dyDescent="0.25">
      <c r="B92" s="11" t="s">
        <v>132</v>
      </c>
      <c r="C92" s="11" t="s">
        <v>133</v>
      </c>
      <c r="D92" s="11" t="s">
        <v>134</v>
      </c>
      <c r="E92" s="11" t="s">
        <v>135</v>
      </c>
      <c r="F92" s="11" t="s">
        <v>136</v>
      </c>
      <c r="G92" s="11"/>
      <c r="H92" s="11"/>
    </row>
    <row r="93" spans="1:8" s="8" customFormat="1" ht="24" customHeight="1" x14ac:dyDescent="0.35">
      <c r="B93" s="71">
        <f t="array" ref="B93:H93">Giorni+15+DATE(Calendario7Annuale,OpzioneCalendario7Mensile,1)-WEEKDAY(DATE(Calendario7Annuale,OpzioneCalendario7Mensile,1),OpzioneGiornoSettimana)</f>
        <v>45852</v>
      </c>
      <c r="C93" s="71">
        <v>45853</v>
      </c>
      <c r="D93" s="71">
        <v>45854</v>
      </c>
      <c r="E93" s="71">
        <v>45855</v>
      </c>
      <c r="F93" s="71">
        <v>45856</v>
      </c>
      <c r="G93" s="71">
        <v>45857</v>
      </c>
      <c r="H93" s="71">
        <v>45858</v>
      </c>
    </row>
    <row r="94" spans="1:8" ht="51" customHeight="1" x14ac:dyDescent="0.25">
      <c r="B94" s="11" t="s">
        <v>137</v>
      </c>
      <c r="C94" s="11" t="s">
        <v>138</v>
      </c>
      <c r="D94" s="11" t="s">
        <v>139</v>
      </c>
      <c r="E94" s="11" t="s">
        <v>141</v>
      </c>
      <c r="F94" s="11" t="s">
        <v>159</v>
      </c>
      <c r="G94" s="11"/>
      <c r="H94" s="17"/>
    </row>
    <row r="95" spans="1:8" s="8" customFormat="1" ht="24" customHeight="1" x14ac:dyDescent="0.35">
      <c r="B95" s="72">
        <f t="array" ref="B95:H95">Giorni+22+DATE(Calendario7Annuale,OpzioneCalendario7Mensile,1)-WEEKDAY(DATE(Calendario7Annuale,OpzioneCalendario7Mensile,1),OpzioneGiornoSettimana)</f>
        <v>45859</v>
      </c>
      <c r="C95" s="73">
        <v>45860</v>
      </c>
      <c r="D95" s="72">
        <v>45861</v>
      </c>
      <c r="E95" s="73">
        <v>45862</v>
      </c>
      <c r="F95" s="72">
        <v>45863</v>
      </c>
      <c r="G95" s="73">
        <v>45864</v>
      </c>
      <c r="H95" s="72">
        <v>45865</v>
      </c>
    </row>
    <row r="96" spans="1:8" ht="51" customHeight="1" x14ac:dyDescent="0.25">
      <c r="B96" s="11" t="s">
        <v>160</v>
      </c>
      <c r="C96" s="11" t="s">
        <v>161</v>
      </c>
      <c r="D96" s="18" t="s">
        <v>162</v>
      </c>
      <c r="E96" s="11" t="s">
        <v>163</v>
      </c>
      <c r="F96" s="11" t="s">
        <v>164</v>
      </c>
      <c r="G96" s="18"/>
      <c r="H96" s="11"/>
    </row>
    <row r="97" spans="1:8" s="8" customFormat="1" ht="24" customHeight="1" x14ac:dyDescent="0.35">
      <c r="B97" s="71">
        <f t="array" ref="B97:H97">Giorni+29+DATE(Calendario7Annuale,OpzioneCalendario7Mensile,1)-WEEKDAY(DATE(Calendario7Annuale,OpzioneCalendario7Mensile,1),OpzioneGiornoSettimana)</f>
        <v>45866</v>
      </c>
      <c r="C97" s="65">
        <v>45867</v>
      </c>
      <c r="D97" s="71">
        <v>45868</v>
      </c>
      <c r="E97" s="65">
        <v>45869</v>
      </c>
      <c r="F97" s="71">
        <v>45870</v>
      </c>
      <c r="G97" s="65">
        <v>45871</v>
      </c>
      <c r="H97" s="71">
        <v>45872</v>
      </c>
    </row>
    <row r="98" spans="1:8" ht="51" customHeight="1" x14ac:dyDescent="0.25">
      <c r="B98" s="17" t="s">
        <v>165</v>
      </c>
      <c r="C98" s="17" t="s">
        <v>166</v>
      </c>
      <c r="D98" s="17" t="s">
        <v>145</v>
      </c>
      <c r="E98" s="17" t="s">
        <v>182</v>
      </c>
      <c r="G98" s="9"/>
      <c r="H98" s="17"/>
    </row>
    <row r="99" spans="1:8" s="3" customFormat="1" ht="9" customHeight="1" x14ac:dyDescent="0.25">
      <c r="B99" s="4"/>
      <c r="C99" s="4"/>
      <c r="D99" s="5"/>
      <c r="E99" s="5"/>
      <c r="F99" s="5"/>
      <c r="G99" s="5"/>
      <c r="H99" s="5"/>
    </row>
    <row r="100" spans="1:8" s="2" customFormat="1" ht="95.25" customHeight="1" x14ac:dyDescent="0.25">
      <c r="A100" s="1"/>
      <c r="B100" s="7">
        <f>YEAR(DATE(Calendario7Annuale,OpzioneCalendario7Mensile+1,1))</f>
        <v>2025</v>
      </c>
      <c r="C100" s="105" t="str">
        <f>TEXT(DATE(Calendario7Annuale,OpzioneCalendario7Mensile+1,1),"mmmm")</f>
        <v>agosto</v>
      </c>
      <c r="D100" s="105"/>
    </row>
    <row r="101" spans="1:8" ht="9" customHeight="1" x14ac:dyDescent="0.25"/>
    <row r="102" spans="1:8" s="6" customFormat="1" ht="24" customHeight="1" x14ac:dyDescent="0.25">
      <c r="B102" s="50" t="str">
        <f t="shared" ref="B102:H102" si="6">TEXT(B103,"gggg")</f>
        <v>lunedì</v>
      </c>
      <c r="C102" s="48" t="str">
        <f t="shared" si="6"/>
        <v>martedì</v>
      </c>
      <c r="D102" s="49" t="str">
        <f t="shared" si="6"/>
        <v>mercoledì</v>
      </c>
      <c r="E102" s="48" t="str">
        <f t="shared" si="6"/>
        <v>giovedì</v>
      </c>
      <c r="F102" s="49" t="str">
        <f t="shared" si="6"/>
        <v>venerdì</v>
      </c>
      <c r="G102" s="48" t="str">
        <f t="shared" si="6"/>
        <v>sabato</v>
      </c>
      <c r="H102" s="51" t="str">
        <f t="shared" si="6"/>
        <v>domenica</v>
      </c>
    </row>
    <row r="103" spans="1:8" s="8" customFormat="1" ht="24" customHeight="1" x14ac:dyDescent="0.35">
      <c r="B103" s="80">
        <f t="array" ref="B103:H103">Giorni+1+DATE(Calendario8Annuale,OpzioneCalendario8Mensile,1)-WEEKDAY(DATE(Calendario8Annuale,OpzioneCalendario8Mensile,1),OpzioneGiornoSettimana)</f>
        <v>45866</v>
      </c>
      <c r="C103" s="65">
        <v>45867</v>
      </c>
      <c r="D103" s="80">
        <v>45868</v>
      </c>
      <c r="E103" s="65">
        <v>45869</v>
      </c>
      <c r="F103" s="80">
        <v>45870</v>
      </c>
      <c r="G103" s="65">
        <v>45871</v>
      </c>
      <c r="H103" s="80">
        <v>45872</v>
      </c>
    </row>
    <row r="104" spans="1:8" ht="51" customHeight="1" x14ac:dyDescent="0.25">
      <c r="B104" s="93"/>
      <c r="C104" s="93"/>
      <c r="D104" s="93"/>
      <c r="F104" s="11" t="s">
        <v>122</v>
      </c>
      <c r="G104" s="18"/>
      <c r="H104" s="24"/>
    </row>
    <row r="105" spans="1:8" s="8" customFormat="1" ht="24" customHeight="1" x14ac:dyDescent="0.35">
      <c r="B105" s="81">
        <f t="array" ref="B105:H105">Giorni+8+DATE(Calendario8Annuale,OpzioneCalendario8Mensile,1)-WEEKDAY(DATE(Calendario8Annuale,OpzioneCalendario8Mensile,1),OpzioneGiornoSettimana)</f>
        <v>45873</v>
      </c>
      <c r="C105" s="82">
        <v>45874</v>
      </c>
      <c r="D105" s="81">
        <v>45875</v>
      </c>
      <c r="E105" s="82">
        <v>45876</v>
      </c>
      <c r="F105" s="81">
        <v>45877</v>
      </c>
      <c r="G105" s="82">
        <v>45878</v>
      </c>
      <c r="H105" s="81">
        <v>45879</v>
      </c>
    </row>
    <row r="106" spans="1:8" ht="51" customHeight="1" x14ac:dyDescent="0.25">
      <c r="B106" s="98" t="s">
        <v>143</v>
      </c>
      <c r="C106" s="11" t="s">
        <v>144</v>
      </c>
      <c r="D106" s="11" t="s">
        <v>146</v>
      </c>
      <c r="E106" s="11" t="s">
        <v>183</v>
      </c>
      <c r="F106" s="11" t="s">
        <v>147</v>
      </c>
      <c r="G106" s="26"/>
      <c r="H106" s="25"/>
    </row>
    <row r="107" spans="1:8" s="8" customFormat="1" ht="24" customHeight="1" x14ac:dyDescent="0.35">
      <c r="B107" s="99">
        <f t="array" ref="B107:H107">Giorni+15+DATE(Calendario8Annuale,OpzioneCalendario8Mensile,1)-WEEKDAY(DATE(Calendario8Annuale,OpzioneCalendario8Mensile,1),OpzioneGiornoSettimana)</f>
        <v>45880</v>
      </c>
      <c r="C107" s="65">
        <v>45881</v>
      </c>
      <c r="D107" s="80">
        <v>45882</v>
      </c>
      <c r="E107" s="65">
        <v>45883</v>
      </c>
      <c r="F107" s="80">
        <v>45884</v>
      </c>
      <c r="G107" s="65">
        <v>45885</v>
      </c>
      <c r="H107" s="80">
        <v>45886</v>
      </c>
    </row>
    <row r="108" spans="1:8" ht="51" customHeight="1" x14ac:dyDescent="0.25">
      <c r="B108" s="11" t="s">
        <v>148</v>
      </c>
      <c r="C108" s="84" t="s">
        <v>149</v>
      </c>
      <c r="D108" s="25" t="s">
        <v>150</v>
      </c>
      <c r="E108" s="25" t="s">
        <v>151</v>
      </c>
      <c r="F108" s="25" t="s">
        <v>157</v>
      </c>
      <c r="G108" s="9"/>
      <c r="H108" s="24"/>
    </row>
    <row r="109" spans="1:8" s="8" customFormat="1" ht="24" customHeight="1" x14ac:dyDescent="0.35">
      <c r="B109" s="100">
        <f t="array" ref="B109:H109">Giorni+22+DATE(Calendario8Annuale,OpzioneCalendario8Mensile,1)-WEEKDAY(DATE(Calendario8Annuale,OpzioneCalendario8Mensile,1),OpzioneGiornoSettimana)</f>
        <v>45887</v>
      </c>
      <c r="C109" s="82">
        <v>45888</v>
      </c>
      <c r="D109" s="81">
        <v>45889</v>
      </c>
      <c r="E109" s="82">
        <v>45890</v>
      </c>
      <c r="F109" s="81">
        <v>45891</v>
      </c>
      <c r="G109" s="82">
        <v>45892</v>
      </c>
      <c r="H109" s="81">
        <v>45893</v>
      </c>
    </row>
    <row r="110" spans="1:8" ht="51" customHeight="1" x14ac:dyDescent="0.25">
      <c r="B110" s="101" t="s">
        <v>156</v>
      </c>
      <c r="C110" s="25" t="s">
        <v>257</v>
      </c>
      <c r="D110" s="25" t="s">
        <v>153</v>
      </c>
      <c r="E110" s="25" t="s">
        <v>152</v>
      </c>
      <c r="F110" s="25" t="s">
        <v>154</v>
      </c>
      <c r="G110" s="26"/>
      <c r="H110" s="25"/>
    </row>
    <row r="111" spans="1:8" s="8" customFormat="1" ht="24" customHeight="1" x14ac:dyDescent="0.35">
      <c r="B111" s="99">
        <f t="array" ref="B111:H111">Giorni+29+DATE(Calendario8Annuale,OpzioneCalendario8Mensile,1)-WEEKDAY(DATE(Calendario8Annuale,OpzioneCalendario8Mensile,1),OpzioneGiornoSettimana)</f>
        <v>45894</v>
      </c>
      <c r="C111" s="65">
        <v>45895</v>
      </c>
      <c r="D111" s="80">
        <v>45896</v>
      </c>
      <c r="E111" s="65">
        <v>45897</v>
      </c>
      <c r="F111" s="80">
        <v>45898</v>
      </c>
      <c r="G111" s="65">
        <v>45899</v>
      </c>
      <c r="H111" s="80">
        <v>45900</v>
      </c>
    </row>
    <row r="112" spans="1:8" ht="51" customHeight="1" x14ac:dyDescent="0.25">
      <c r="B112" s="102" t="s">
        <v>155</v>
      </c>
      <c r="C112" s="24" t="s">
        <v>175</v>
      </c>
      <c r="D112" s="24" t="s">
        <v>167</v>
      </c>
      <c r="E112" s="24" t="s">
        <v>168</v>
      </c>
      <c r="F112" s="24" t="s">
        <v>169</v>
      </c>
      <c r="G112" s="9"/>
      <c r="H112" s="24"/>
    </row>
    <row r="113" spans="1:8" s="3" customFormat="1" ht="9" customHeight="1" x14ac:dyDescent="0.25">
      <c r="B113" s="4"/>
      <c r="C113" s="4"/>
      <c r="D113" s="5"/>
      <c r="E113" s="5"/>
      <c r="F113" s="5"/>
      <c r="G113" s="5"/>
      <c r="H113" s="5"/>
    </row>
    <row r="114" spans="1:8" s="2" customFormat="1" ht="95.25" customHeight="1" x14ac:dyDescent="0.25">
      <c r="A114" s="1"/>
      <c r="B114" s="7">
        <f>YEAR(DATE(Calendario8Annuale,OpzioneCalendario8Mensile+1,1))</f>
        <v>2025</v>
      </c>
      <c r="C114" s="105" t="str">
        <f>TEXT(DATE(Calendario8Annuale,OpzioneCalendario8Mensile+1,1),"mmmm")</f>
        <v>settembre</v>
      </c>
      <c r="D114" s="105"/>
    </row>
    <row r="115" spans="1:8" ht="9" customHeight="1" x14ac:dyDescent="0.25"/>
    <row r="116" spans="1:8" s="6" customFormat="1" ht="24" customHeight="1" x14ac:dyDescent="0.25">
      <c r="B116" s="54" t="str">
        <f t="shared" ref="B116:H116" si="7">TEXT(B117,"gggg")</f>
        <v>lunedì</v>
      </c>
      <c r="C116" s="52" t="str">
        <f t="shared" si="7"/>
        <v>martedì</v>
      </c>
      <c r="D116" s="53" t="str">
        <f t="shared" si="7"/>
        <v>mercoledì</v>
      </c>
      <c r="E116" s="52" t="str">
        <f t="shared" si="7"/>
        <v>giovedì</v>
      </c>
      <c r="F116" s="53" t="str">
        <f t="shared" si="7"/>
        <v>venerdì</v>
      </c>
      <c r="G116" s="52" t="str">
        <f t="shared" si="7"/>
        <v>sabato</v>
      </c>
      <c r="H116" s="55" t="str">
        <f t="shared" si="7"/>
        <v>domenica</v>
      </c>
    </row>
    <row r="117" spans="1:8" s="8" customFormat="1" ht="24" customHeight="1" x14ac:dyDescent="0.35">
      <c r="B117" s="64">
        <f t="array" ref="B117:H117">Giorni+1+DATE(Calendario9Annuale,OpzioneCalendario9Mensile,1)-WEEKDAY(DATE(Calendario9Annuale,OpzioneCalendario9Mensile,1),OpzioneGiornoSettimana)</f>
        <v>45901</v>
      </c>
      <c r="C117" s="65">
        <v>45902</v>
      </c>
      <c r="D117" s="64">
        <v>45903</v>
      </c>
      <c r="E117" s="65">
        <v>45904</v>
      </c>
      <c r="F117" s="64">
        <v>45905</v>
      </c>
      <c r="G117" s="65">
        <v>45906</v>
      </c>
      <c r="H117" s="64">
        <v>45907</v>
      </c>
    </row>
    <row r="118" spans="1:8" ht="51" customHeight="1" x14ac:dyDescent="0.25">
      <c r="B118" s="96" t="s">
        <v>258</v>
      </c>
      <c r="C118" s="24" t="s">
        <v>170</v>
      </c>
      <c r="D118" s="24" t="s">
        <v>171</v>
      </c>
      <c r="E118" s="12" t="s">
        <v>172</v>
      </c>
      <c r="F118" s="13" t="s">
        <v>173</v>
      </c>
      <c r="G118" s="9"/>
      <c r="H118" s="12"/>
    </row>
    <row r="119" spans="1:8" s="8" customFormat="1" ht="24" customHeight="1" x14ac:dyDescent="0.35">
      <c r="B119" s="66">
        <f t="array" ref="B119:H119">Giorni+8+DATE(Calendario9Annuale,OpzioneCalendario9Mensile,1)-WEEKDAY(DATE(Calendario9Annuale,OpzioneCalendario9Mensile,1),OpzioneGiornoSettimana)</f>
        <v>45908</v>
      </c>
      <c r="C119" s="67">
        <v>45909</v>
      </c>
      <c r="D119" s="66">
        <v>45910</v>
      </c>
      <c r="E119" s="67">
        <v>45911</v>
      </c>
      <c r="F119" s="66">
        <v>45912</v>
      </c>
      <c r="G119" s="67">
        <v>45913</v>
      </c>
      <c r="H119" s="66">
        <v>45914</v>
      </c>
    </row>
    <row r="120" spans="1:8" ht="51" customHeight="1" x14ac:dyDescent="0.25">
      <c r="B120" s="97" t="s">
        <v>174</v>
      </c>
      <c r="C120" s="13" t="s">
        <v>158</v>
      </c>
      <c r="D120" s="27" t="s">
        <v>176</v>
      </c>
      <c r="E120" s="13" t="s">
        <v>177</v>
      </c>
      <c r="F120" s="13" t="s">
        <v>178</v>
      </c>
      <c r="G120" s="27"/>
      <c r="H120" s="13"/>
    </row>
    <row r="121" spans="1:8" s="8" customFormat="1" ht="24" customHeight="1" x14ac:dyDescent="0.35">
      <c r="B121" s="64">
        <f t="array" ref="B121:H121">Giorni+15+DATE(Calendario9Annuale,OpzioneCalendario9Mensile,1)-WEEKDAY(DATE(Calendario9Annuale,OpzioneCalendario9Mensile,1),OpzioneGiornoSettimana)</f>
        <v>45915</v>
      </c>
      <c r="C121" s="65">
        <v>45916</v>
      </c>
      <c r="D121" s="64">
        <v>45917</v>
      </c>
      <c r="E121" s="65">
        <v>45918</v>
      </c>
      <c r="F121" s="64">
        <v>45919</v>
      </c>
      <c r="G121" s="65">
        <v>45920</v>
      </c>
      <c r="H121" s="64">
        <v>45921</v>
      </c>
    </row>
    <row r="122" spans="1:8" ht="51" customHeight="1" x14ac:dyDescent="0.25">
      <c r="B122" s="96" t="s">
        <v>179</v>
      </c>
      <c r="C122" s="12" t="s">
        <v>180</v>
      </c>
      <c r="D122" s="9" t="s">
        <v>181</v>
      </c>
      <c r="E122" s="12" t="s">
        <v>184</v>
      </c>
      <c r="F122" s="13" t="s">
        <v>185</v>
      </c>
      <c r="G122" s="9"/>
      <c r="H122" s="12"/>
    </row>
    <row r="123" spans="1:8" s="8" customFormat="1" ht="24" customHeight="1" x14ac:dyDescent="0.35">
      <c r="B123" s="66">
        <f t="array" ref="B123:H123">Giorni+22+DATE(Calendario9Annuale,OpzioneCalendario9Mensile,1)-WEEKDAY(DATE(Calendario9Annuale,OpzioneCalendario9Mensile,1),OpzioneGiornoSettimana)</f>
        <v>45922</v>
      </c>
      <c r="C123" s="67">
        <v>45923</v>
      </c>
      <c r="D123" s="66">
        <v>45924</v>
      </c>
      <c r="E123" s="67">
        <v>45925</v>
      </c>
      <c r="F123" s="66">
        <v>45926</v>
      </c>
      <c r="G123" s="67">
        <v>45927</v>
      </c>
      <c r="H123" s="66">
        <v>45928</v>
      </c>
    </row>
    <row r="124" spans="1:8" ht="51" customHeight="1" x14ac:dyDescent="0.25">
      <c r="B124" s="97" t="s">
        <v>186</v>
      </c>
      <c r="C124" s="13" t="s">
        <v>187</v>
      </c>
      <c r="D124" s="27" t="s">
        <v>188</v>
      </c>
      <c r="E124" s="13" t="s">
        <v>189</v>
      </c>
      <c r="F124" s="13" t="s">
        <v>190</v>
      </c>
      <c r="G124" s="27"/>
      <c r="H124" s="13"/>
    </row>
    <row r="125" spans="1:8" s="8" customFormat="1" ht="24" customHeight="1" x14ac:dyDescent="0.35">
      <c r="B125" s="64">
        <f t="array" ref="B125:H125">Giorni+29+DATE(Calendario9Annuale,OpzioneCalendario9Mensile,1)-WEEKDAY(DATE(Calendario9Annuale,OpzioneCalendario9Mensile,1),OpzioneGiornoSettimana)</f>
        <v>45929</v>
      </c>
      <c r="C125" s="65">
        <v>45930</v>
      </c>
      <c r="D125" s="64">
        <v>45931</v>
      </c>
      <c r="E125" s="65">
        <v>45932</v>
      </c>
      <c r="F125" s="64">
        <v>45933</v>
      </c>
      <c r="G125" s="65">
        <v>45934</v>
      </c>
      <c r="H125" s="64">
        <v>45935</v>
      </c>
    </row>
    <row r="126" spans="1:8" ht="51" customHeight="1" x14ac:dyDescent="0.25">
      <c r="B126" s="96" t="s">
        <v>191</v>
      </c>
      <c r="C126" s="12" t="s">
        <v>193</v>
      </c>
      <c r="D126" s="9"/>
      <c r="E126" s="12"/>
      <c r="F126" s="94"/>
      <c r="G126" s="9"/>
      <c r="H126" s="12"/>
    </row>
    <row r="127" spans="1:8" s="3" customFormat="1" ht="9" customHeight="1" x14ac:dyDescent="0.25">
      <c r="B127" s="4"/>
      <c r="C127" s="4"/>
      <c r="D127" s="5"/>
      <c r="E127" s="5"/>
      <c r="F127" s="5"/>
      <c r="G127" s="5"/>
      <c r="H127" s="5"/>
    </row>
    <row r="128" spans="1:8" s="2" customFormat="1" ht="95.25" customHeight="1" x14ac:dyDescent="0.25">
      <c r="A128" s="1"/>
      <c r="B128" s="7">
        <f>YEAR(DATE(Calendario9Annuale,OpzioneCalendario9Mensile+1,1))</f>
        <v>2025</v>
      </c>
      <c r="C128" s="105" t="str">
        <f>TEXT(DATE(Calendario9Annuale,OpzioneCalendario9Mensile+1,1),"mmmm")</f>
        <v>ottobre</v>
      </c>
      <c r="D128" s="105"/>
    </row>
    <row r="129" spans="1:8" ht="9" customHeight="1" x14ac:dyDescent="0.25"/>
    <row r="130" spans="1:8" s="6" customFormat="1" ht="24" customHeight="1" x14ac:dyDescent="0.25">
      <c r="B130" s="50" t="str">
        <f t="shared" ref="B130:H130" si="8">TEXT(B131,"gggg")</f>
        <v>lunedì</v>
      </c>
      <c r="C130" s="48" t="str">
        <f t="shared" si="8"/>
        <v>martedì</v>
      </c>
      <c r="D130" s="49" t="str">
        <f t="shared" si="8"/>
        <v>mercoledì</v>
      </c>
      <c r="E130" s="48" t="str">
        <f t="shared" si="8"/>
        <v>giovedì</v>
      </c>
      <c r="F130" s="49" t="str">
        <f t="shared" si="8"/>
        <v>venerdì</v>
      </c>
      <c r="G130" s="48" t="str">
        <f t="shared" si="8"/>
        <v>sabato</v>
      </c>
      <c r="H130" s="51" t="str">
        <f t="shared" si="8"/>
        <v>domenica</v>
      </c>
    </row>
    <row r="131" spans="1:8" s="8" customFormat="1" ht="19.95" customHeight="1" x14ac:dyDescent="0.35">
      <c r="B131" s="80">
        <f t="array" ref="B131:H131">Giorni+1+DATE(Calendario10Annuale,OpzioneCalendario10Mensile,1)-WEEKDAY(DATE(Calendario10Annuale,OpzioneCalendario10Mensile,1),OpzioneGiornoSettimana)</f>
        <v>45929</v>
      </c>
      <c r="C131" s="65">
        <v>45930</v>
      </c>
      <c r="D131" s="80">
        <v>45931</v>
      </c>
      <c r="E131" s="65">
        <v>45932</v>
      </c>
      <c r="F131" s="80">
        <v>45933</v>
      </c>
      <c r="G131" s="65">
        <v>45934</v>
      </c>
      <c r="H131" s="80">
        <v>45935</v>
      </c>
    </row>
    <row r="132" spans="1:8" ht="34.950000000000003" customHeight="1" x14ac:dyDescent="0.25">
      <c r="B132" s="24"/>
      <c r="C132" s="9"/>
      <c r="D132" s="95" t="s">
        <v>194</v>
      </c>
      <c r="E132" s="12" t="s">
        <v>192</v>
      </c>
      <c r="F132" s="25" t="s">
        <v>195</v>
      </c>
      <c r="G132" s="9"/>
      <c r="H132" s="24"/>
    </row>
    <row r="133" spans="1:8" s="8" customFormat="1" ht="24" customHeight="1" x14ac:dyDescent="0.35">
      <c r="B133" s="81">
        <f t="array" ref="B133:H133">Giorni+8+DATE(Calendario10Annuale,OpzioneCalendario10Mensile,1)-WEEKDAY(DATE(Calendario10Annuale,OpzioneCalendario10Mensile,1),OpzioneGiornoSettimana)</f>
        <v>45936</v>
      </c>
      <c r="C133" s="82">
        <v>45937</v>
      </c>
      <c r="D133" s="81">
        <v>45938</v>
      </c>
      <c r="E133" s="82">
        <v>45939</v>
      </c>
      <c r="F133" s="81">
        <v>45940</v>
      </c>
      <c r="G133" s="82">
        <v>45941</v>
      </c>
      <c r="H133" s="81">
        <v>45942</v>
      </c>
    </row>
    <row r="134" spans="1:8" ht="51" customHeight="1" x14ac:dyDescent="0.25">
      <c r="B134" s="25" t="s">
        <v>196</v>
      </c>
      <c r="C134" s="25" t="s">
        <v>197</v>
      </c>
      <c r="D134" s="26" t="s">
        <v>198</v>
      </c>
      <c r="E134" s="25" t="s">
        <v>199</v>
      </c>
      <c r="F134" s="25" t="s">
        <v>200</v>
      </c>
      <c r="G134" s="26"/>
      <c r="H134" s="25"/>
    </row>
    <row r="135" spans="1:8" s="8" customFormat="1" ht="24" customHeight="1" x14ac:dyDescent="0.35">
      <c r="B135" s="80">
        <f t="array" ref="B135:H135">Giorni+15+DATE(Calendario10Annuale,OpzioneCalendario10Mensile,1)-WEEKDAY(DATE(Calendario10Annuale,OpzioneCalendario10Mensile,1),OpzioneGiornoSettimana)</f>
        <v>45943</v>
      </c>
      <c r="C135" s="65">
        <v>45944</v>
      </c>
      <c r="D135" s="80">
        <v>45945</v>
      </c>
      <c r="E135" s="65">
        <v>45946</v>
      </c>
      <c r="F135" s="80">
        <v>45947</v>
      </c>
      <c r="G135" s="65">
        <v>45948</v>
      </c>
      <c r="H135" s="80">
        <v>45949</v>
      </c>
    </row>
    <row r="136" spans="1:8" ht="51" customHeight="1" x14ac:dyDescent="0.25">
      <c r="B136" s="24" t="s">
        <v>201</v>
      </c>
      <c r="C136" s="24" t="s">
        <v>202</v>
      </c>
      <c r="D136" s="9" t="s">
        <v>203</v>
      </c>
      <c r="E136" s="24" t="s">
        <v>204</v>
      </c>
      <c r="F136" s="25" t="s">
        <v>207</v>
      </c>
      <c r="G136" s="9"/>
      <c r="H136" s="24"/>
    </row>
    <row r="137" spans="1:8" s="8" customFormat="1" ht="24" customHeight="1" x14ac:dyDescent="0.35">
      <c r="B137" s="81">
        <f t="array" ref="B137:H137">Giorni+22+DATE(Calendario10Annuale,OpzioneCalendario10Mensile,1)-WEEKDAY(DATE(Calendario10Annuale,OpzioneCalendario10Mensile,1),OpzioneGiornoSettimana)</f>
        <v>45950</v>
      </c>
      <c r="C137" s="82">
        <v>45951</v>
      </c>
      <c r="D137" s="81">
        <v>45952</v>
      </c>
      <c r="E137" s="82">
        <v>45953</v>
      </c>
      <c r="F137" s="81">
        <v>45954</v>
      </c>
      <c r="G137" s="82">
        <v>45955</v>
      </c>
      <c r="H137" s="81">
        <v>45956</v>
      </c>
    </row>
    <row r="138" spans="1:8" ht="51" customHeight="1" x14ac:dyDescent="0.25">
      <c r="B138" s="25" t="s">
        <v>208</v>
      </c>
      <c r="C138" s="25" t="s">
        <v>209</v>
      </c>
      <c r="D138" s="26" t="s">
        <v>205</v>
      </c>
      <c r="E138" s="25" t="s">
        <v>206</v>
      </c>
      <c r="F138" s="25" t="s">
        <v>210</v>
      </c>
      <c r="G138" s="26"/>
      <c r="H138" s="25"/>
    </row>
    <row r="139" spans="1:8" s="8" customFormat="1" ht="24" customHeight="1" x14ac:dyDescent="0.35">
      <c r="B139" s="80">
        <f t="array" ref="B139:H139">Giorni+29+DATE(Calendario10Annuale,OpzioneCalendario10Mensile,1)-WEEKDAY(DATE(Calendario10Annuale,OpzioneCalendario10Mensile,1),OpzioneGiornoSettimana)</f>
        <v>45957</v>
      </c>
      <c r="C139" s="65">
        <v>45958</v>
      </c>
      <c r="D139" s="80">
        <v>45959</v>
      </c>
      <c r="E139" s="65">
        <v>45960</v>
      </c>
      <c r="F139" s="80">
        <v>45961</v>
      </c>
      <c r="G139" s="65">
        <v>45962</v>
      </c>
      <c r="H139" s="80">
        <v>45963</v>
      </c>
    </row>
    <row r="140" spans="1:8" ht="51" customHeight="1" x14ac:dyDescent="0.25">
      <c r="B140" s="24" t="s">
        <v>211</v>
      </c>
      <c r="C140" s="24" t="s">
        <v>214</v>
      </c>
      <c r="D140" s="9" t="s">
        <v>213</v>
      </c>
      <c r="E140" s="24" t="s">
        <v>212</v>
      </c>
      <c r="F140" s="24" t="s">
        <v>260</v>
      </c>
      <c r="G140" s="9"/>
      <c r="H140" s="24"/>
    </row>
    <row r="141" spans="1:8" s="3" customFormat="1" ht="9" customHeight="1" x14ac:dyDescent="0.25">
      <c r="B141" s="4"/>
      <c r="C141" s="4"/>
      <c r="D141" s="5"/>
      <c r="E141" s="5"/>
      <c r="F141" s="5"/>
      <c r="G141" s="5"/>
      <c r="H141" s="5"/>
    </row>
    <row r="142" spans="1:8" s="2" customFormat="1" ht="95.25" customHeight="1" x14ac:dyDescent="0.25">
      <c r="A142" s="1"/>
      <c r="B142" s="7">
        <f>YEAR(DATE(Calendario10Annuale,OpzioneCalendario10Mensile+1,1))</f>
        <v>2025</v>
      </c>
      <c r="C142" s="105" t="str">
        <f>TEXT(DATE(Calendario10Annuale,OpzioneCalendario10Mensile+1,1),"mmmm")</f>
        <v>novembre</v>
      </c>
      <c r="D142" s="105"/>
    </row>
    <row r="143" spans="1:8" ht="9" customHeight="1" x14ac:dyDescent="0.25"/>
    <row r="144" spans="1:8" s="6" customFormat="1" ht="24" customHeight="1" x14ac:dyDescent="0.25">
      <c r="B144" s="58" t="str">
        <f t="shared" ref="B144:H144" si="9">TEXT(B145,"gggg")</f>
        <v>lunedì</v>
      </c>
      <c r="C144" s="56" t="str">
        <f t="shared" si="9"/>
        <v>martedì</v>
      </c>
      <c r="D144" s="57" t="str">
        <f t="shared" si="9"/>
        <v>mercoledì</v>
      </c>
      <c r="E144" s="56" t="str">
        <f t="shared" si="9"/>
        <v>giovedì</v>
      </c>
      <c r="F144" s="57" t="str">
        <f t="shared" si="9"/>
        <v>venerdì</v>
      </c>
      <c r="G144" s="56" t="str">
        <f t="shared" si="9"/>
        <v>sabato</v>
      </c>
      <c r="H144" s="59" t="str">
        <f t="shared" si="9"/>
        <v>domenica</v>
      </c>
    </row>
    <row r="145" spans="1:8" s="8" customFormat="1" ht="24" customHeight="1" x14ac:dyDescent="0.35">
      <c r="B145" s="68">
        <f t="array" ref="B145:H145">Giorni+1+DATE(Calendario11Annuale,OpzioneCalendario11Mensile,1)-WEEKDAY(DATE(Calendario11Annuale,OpzioneCalendario11Mensile,1),OpzioneGiornoSettimana)</f>
        <v>45957</v>
      </c>
      <c r="C145" s="65">
        <v>45958</v>
      </c>
      <c r="D145" s="68">
        <v>45959</v>
      </c>
      <c r="E145" s="65">
        <v>45960</v>
      </c>
      <c r="F145" s="68">
        <v>45961</v>
      </c>
      <c r="G145" s="65">
        <v>45962</v>
      </c>
      <c r="H145" s="68">
        <v>45963</v>
      </c>
    </row>
    <row r="146" spans="1:8" ht="51" customHeight="1" x14ac:dyDescent="0.25">
      <c r="B146" s="15"/>
      <c r="C146" s="87"/>
      <c r="D146" s="87"/>
      <c r="E146" s="87"/>
      <c r="F146" s="87"/>
      <c r="G146" s="9"/>
      <c r="H146" s="14"/>
    </row>
    <row r="147" spans="1:8" s="8" customFormat="1" ht="24" customHeight="1" x14ac:dyDescent="0.35">
      <c r="B147" s="69">
        <f t="array" ref="B147:H147">Giorni+8+DATE(Calendario11Annuale,OpzioneCalendario11Mensile,1)-WEEKDAY(DATE(Calendario11Annuale,OpzioneCalendario11Mensile,1),OpzioneGiornoSettimana)</f>
        <v>45964</v>
      </c>
      <c r="C147" s="70">
        <v>45965</v>
      </c>
      <c r="D147" s="69">
        <v>45966</v>
      </c>
      <c r="E147" s="70">
        <v>45967</v>
      </c>
      <c r="F147" s="69">
        <v>45968</v>
      </c>
      <c r="G147" s="70">
        <v>45969</v>
      </c>
      <c r="H147" s="69">
        <v>45970</v>
      </c>
    </row>
    <row r="148" spans="1:8" ht="51" customHeight="1" x14ac:dyDescent="0.25">
      <c r="B148" s="15" t="s">
        <v>261</v>
      </c>
      <c r="C148" s="16" t="s">
        <v>216</v>
      </c>
      <c r="D148" s="15" t="s">
        <v>224</v>
      </c>
      <c r="E148" s="15" t="s">
        <v>225</v>
      </c>
      <c r="F148" s="15" t="s">
        <v>226</v>
      </c>
      <c r="G148" s="16"/>
      <c r="H148" s="15"/>
    </row>
    <row r="149" spans="1:8" s="8" customFormat="1" ht="24" customHeight="1" x14ac:dyDescent="0.35">
      <c r="B149" s="68">
        <f t="array" ref="B149:H149">Giorni+15+DATE(Calendario11Annuale,OpzioneCalendario11Mensile,1)-WEEKDAY(DATE(Calendario11Annuale,OpzioneCalendario11Mensile,1),OpzioneGiornoSettimana)</f>
        <v>45971</v>
      </c>
      <c r="C149" s="65">
        <v>45972</v>
      </c>
      <c r="D149" s="68">
        <v>45973</v>
      </c>
      <c r="E149" s="65">
        <v>45974</v>
      </c>
      <c r="F149" s="68">
        <v>45975</v>
      </c>
      <c r="G149" s="65">
        <v>45976</v>
      </c>
      <c r="H149" s="68">
        <v>45977</v>
      </c>
    </row>
    <row r="150" spans="1:8" ht="51" customHeight="1" x14ac:dyDescent="0.25">
      <c r="B150" s="15" t="s">
        <v>227</v>
      </c>
      <c r="C150" s="16" t="s">
        <v>228</v>
      </c>
      <c r="D150" s="15" t="s">
        <v>229</v>
      </c>
      <c r="E150" s="15" t="s">
        <v>230</v>
      </c>
      <c r="F150" s="15" t="s">
        <v>215</v>
      </c>
      <c r="G150" s="9"/>
      <c r="H150" s="14"/>
    </row>
    <row r="151" spans="1:8" s="8" customFormat="1" ht="24" customHeight="1" x14ac:dyDescent="0.35">
      <c r="B151" s="69">
        <f t="array" ref="B151:H151">Giorni+22+DATE(Calendario11Annuale,OpzioneCalendario11Mensile,1)-WEEKDAY(DATE(Calendario11Annuale,OpzioneCalendario11Mensile,1),OpzioneGiornoSettimana)</f>
        <v>45978</v>
      </c>
      <c r="C151" s="70">
        <v>45979</v>
      </c>
      <c r="D151" s="69">
        <v>45980</v>
      </c>
      <c r="E151" s="70">
        <v>45981</v>
      </c>
      <c r="F151" s="69">
        <v>45982</v>
      </c>
      <c r="G151" s="70">
        <v>45983</v>
      </c>
      <c r="H151" s="69">
        <v>45984</v>
      </c>
    </row>
    <row r="152" spans="1:8" ht="51" customHeight="1" x14ac:dyDescent="0.25">
      <c r="B152" s="15" t="s">
        <v>217</v>
      </c>
      <c r="C152" s="15" t="s">
        <v>218</v>
      </c>
      <c r="D152" s="15" t="s">
        <v>219</v>
      </c>
      <c r="E152" s="15" t="s">
        <v>220</v>
      </c>
      <c r="F152" s="15" t="s">
        <v>222</v>
      </c>
      <c r="G152" s="16"/>
      <c r="H152" s="15"/>
    </row>
    <row r="153" spans="1:8" s="8" customFormat="1" ht="24" customHeight="1" x14ac:dyDescent="0.35">
      <c r="B153" s="68">
        <f t="array" ref="B153:H153">Giorni+29+DATE(Calendario11Annuale,OpzioneCalendario11Mensile,1)-WEEKDAY(DATE(Calendario11Annuale,OpzioneCalendario11Mensile,1),OpzioneGiornoSettimana)</f>
        <v>45985</v>
      </c>
      <c r="C153" s="65">
        <v>45986</v>
      </c>
      <c r="D153" s="68">
        <v>45987</v>
      </c>
      <c r="E153" s="65">
        <v>45988</v>
      </c>
      <c r="F153" s="68">
        <v>45989</v>
      </c>
      <c r="G153" s="65">
        <v>45990</v>
      </c>
      <c r="H153" s="68">
        <v>45991</v>
      </c>
    </row>
    <row r="154" spans="1:8" ht="51" customHeight="1" x14ac:dyDescent="0.25">
      <c r="B154" s="14" t="s">
        <v>221</v>
      </c>
      <c r="C154" s="14" t="s">
        <v>223</v>
      </c>
      <c r="D154" s="14" t="s">
        <v>251</v>
      </c>
      <c r="E154" s="14" t="s">
        <v>252</v>
      </c>
      <c r="F154" s="14" t="s">
        <v>254</v>
      </c>
      <c r="G154" s="9"/>
      <c r="H154" s="14"/>
    </row>
    <row r="155" spans="1:8" s="3" customFormat="1" ht="9" customHeight="1" x14ac:dyDescent="0.25">
      <c r="B155" s="4"/>
      <c r="C155" s="4"/>
      <c r="D155" s="5"/>
      <c r="E155" s="5"/>
      <c r="F155" s="5"/>
      <c r="G155" s="5"/>
      <c r="H155" s="5"/>
    </row>
    <row r="156" spans="1:8" s="2" customFormat="1" ht="95.25" customHeight="1" x14ac:dyDescent="0.25">
      <c r="A156" s="1"/>
      <c r="B156" s="7">
        <f>YEAR(DATE(Calendario11Annuale,OpzioneCalendario11Mensile+1,1))</f>
        <v>2025</v>
      </c>
      <c r="C156" s="105" t="str">
        <f>TEXT(DATE(Calendario11Annuale,OpzioneCalendario11Mensile+1,1),"mmmm")</f>
        <v>dicembre</v>
      </c>
      <c r="D156" s="105"/>
    </row>
    <row r="157" spans="1:8" ht="9" customHeight="1" x14ac:dyDescent="0.25"/>
    <row r="158" spans="1:8" s="6" customFormat="1" ht="24" customHeight="1" x14ac:dyDescent="0.25">
      <c r="B158" s="44" t="str">
        <f t="shared" ref="B158:H158" si="10">TEXT(B159,"gggg")</f>
        <v>lunedì</v>
      </c>
      <c r="C158" s="45" t="str">
        <f t="shared" si="10"/>
        <v>martedì</v>
      </c>
      <c r="D158" s="46" t="str">
        <f t="shared" si="10"/>
        <v>mercoledì</v>
      </c>
      <c r="E158" s="45" t="str">
        <f t="shared" si="10"/>
        <v>giovedì</v>
      </c>
      <c r="F158" s="46" t="str">
        <f t="shared" si="10"/>
        <v>venerdì</v>
      </c>
      <c r="G158" s="45" t="str">
        <f t="shared" si="10"/>
        <v>sabato</v>
      </c>
      <c r="H158" s="47" t="str">
        <f t="shared" si="10"/>
        <v>domenica</v>
      </c>
    </row>
    <row r="159" spans="1:8" s="8" customFormat="1" ht="24" customHeight="1" x14ac:dyDescent="0.35">
      <c r="B159" s="71">
        <f t="array" ref="B159:H159">Giorni+1+DATE(Calendario12Annuale,OpzioneCalendario12Mensile,1)-WEEKDAY(DATE(Calendario12Annuale,OpzioneCalendario12Mensile,1),OpzioneGiornoSettimana)</f>
        <v>45992</v>
      </c>
      <c r="C159" s="65">
        <v>45993</v>
      </c>
      <c r="D159" s="71">
        <v>45994</v>
      </c>
      <c r="E159" s="65">
        <v>45995</v>
      </c>
      <c r="F159" s="71">
        <v>45996</v>
      </c>
      <c r="G159" s="65">
        <v>45997</v>
      </c>
      <c r="H159" s="71">
        <v>45998</v>
      </c>
    </row>
    <row r="160" spans="1:8" ht="51" customHeight="1" x14ac:dyDescent="0.25">
      <c r="B160" s="17" t="s">
        <v>253</v>
      </c>
      <c r="C160" s="17" t="s">
        <v>231</v>
      </c>
      <c r="D160" s="17" t="s">
        <v>232</v>
      </c>
      <c r="E160" s="17" t="s">
        <v>233</v>
      </c>
      <c r="F160" s="11" t="s">
        <v>234</v>
      </c>
      <c r="G160" s="9"/>
      <c r="H160" s="17"/>
    </row>
    <row r="161" spans="2:8" s="8" customFormat="1" ht="24" customHeight="1" x14ac:dyDescent="0.35">
      <c r="B161" s="72">
        <f t="array" ref="B161:H161">Giorni+8+DATE(Calendario12Annuale,OpzioneCalendario12Mensile,1)-WEEKDAY(DATE(Calendario12Annuale,OpzioneCalendario12Mensile,1),OpzioneGiornoSettimana)</f>
        <v>45999</v>
      </c>
      <c r="C161" s="72">
        <v>46000</v>
      </c>
      <c r="D161" s="72">
        <v>46001</v>
      </c>
      <c r="E161" s="72">
        <v>46002</v>
      </c>
      <c r="F161" s="72">
        <v>46003</v>
      </c>
      <c r="G161" s="73">
        <v>46004</v>
      </c>
      <c r="H161" s="72">
        <v>46005</v>
      </c>
    </row>
    <row r="162" spans="2:8" ht="51" customHeight="1" x14ac:dyDescent="0.25">
      <c r="B162" s="11" t="s">
        <v>235</v>
      </c>
      <c r="C162" s="11" t="s">
        <v>236</v>
      </c>
      <c r="D162" s="11" t="s">
        <v>237</v>
      </c>
      <c r="E162" s="11" t="s">
        <v>238</v>
      </c>
      <c r="F162" s="11" t="s">
        <v>239</v>
      </c>
      <c r="G162" s="18"/>
      <c r="H162" s="11"/>
    </row>
    <row r="163" spans="2:8" s="8" customFormat="1" ht="24" customHeight="1" x14ac:dyDescent="0.35">
      <c r="B163" s="71">
        <f t="array" ref="B163:H163">Giorni+15+DATE(Calendario12Annuale,OpzioneCalendario12Mensile,1)-WEEKDAY(DATE(Calendario12Annuale,OpzioneCalendario12Mensile,1),OpzioneGiornoSettimana)</f>
        <v>46006</v>
      </c>
      <c r="C163" s="65">
        <v>46007</v>
      </c>
      <c r="D163" s="71">
        <v>46008</v>
      </c>
      <c r="E163" s="65">
        <v>46009</v>
      </c>
      <c r="F163" s="71">
        <v>46010</v>
      </c>
      <c r="G163" s="65">
        <v>46011</v>
      </c>
      <c r="H163" s="71">
        <v>46012</v>
      </c>
    </row>
    <row r="164" spans="2:8" ht="51" customHeight="1" x14ac:dyDescent="0.25">
      <c r="B164" s="102" t="s">
        <v>240</v>
      </c>
      <c r="C164" s="17" t="s">
        <v>241</v>
      </c>
      <c r="D164" s="11" t="s">
        <v>242</v>
      </c>
      <c r="E164" s="11" t="s">
        <v>244</v>
      </c>
      <c r="F164" s="11" t="s">
        <v>243</v>
      </c>
      <c r="G164" s="9"/>
      <c r="H164" s="17"/>
    </row>
    <row r="165" spans="2:8" s="8" customFormat="1" ht="24" customHeight="1" x14ac:dyDescent="0.35">
      <c r="B165" s="72">
        <f t="array" ref="B165:H165">Giorni+22+DATE(Calendario12Annuale,OpzioneCalendario12Mensile,1)-WEEKDAY(DATE(Calendario12Annuale,OpzioneCalendario12Mensile,1),OpzioneGiornoSettimana)</f>
        <v>46013</v>
      </c>
      <c r="C165" s="73">
        <v>46014</v>
      </c>
      <c r="D165" s="72">
        <v>46015</v>
      </c>
      <c r="E165" s="73">
        <v>46016</v>
      </c>
      <c r="F165" s="72">
        <v>46017</v>
      </c>
      <c r="G165" s="73">
        <v>46018</v>
      </c>
      <c r="H165" s="72">
        <v>46019</v>
      </c>
    </row>
    <row r="166" spans="2:8" ht="51" customHeight="1" x14ac:dyDescent="0.25">
      <c r="B166" s="98" t="s">
        <v>245</v>
      </c>
      <c r="C166" s="11" t="s">
        <v>246</v>
      </c>
      <c r="D166" s="11" t="s">
        <v>247</v>
      </c>
      <c r="E166" s="17" t="s">
        <v>248</v>
      </c>
      <c r="F166" s="17" t="s">
        <v>249</v>
      </c>
      <c r="G166" s="18"/>
      <c r="H166" s="11"/>
    </row>
    <row r="167" spans="2:8" s="8" customFormat="1" ht="24" customHeight="1" x14ac:dyDescent="0.35">
      <c r="B167" s="71">
        <f t="array" ref="B167:H167">Giorni+29+DATE(Calendario12Annuale,OpzioneCalendario12Mensile,1)-WEEKDAY(DATE(Calendario12Annuale,OpzioneCalendario12Mensile,1),OpzioneGiornoSettimana)</f>
        <v>46020</v>
      </c>
      <c r="C167" s="65">
        <v>46021</v>
      </c>
      <c r="D167" s="71">
        <v>46022</v>
      </c>
      <c r="E167" s="72">
        <v>46023</v>
      </c>
      <c r="F167" s="104">
        <v>46024</v>
      </c>
      <c r="G167" s="65">
        <v>46025</v>
      </c>
      <c r="H167" s="71">
        <v>46026</v>
      </c>
    </row>
    <row r="168" spans="2:8" ht="51" customHeight="1" x14ac:dyDescent="0.25">
      <c r="B168" s="17" t="s">
        <v>250</v>
      </c>
      <c r="C168" s="9" t="s">
        <v>255</v>
      </c>
      <c r="D168" s="17" t="s">
        <v>256</v>
      </c>
      <c r="E168" s="90"/>
      <c r="F168" s="90"/>
      <c r="G168" s="9"/>
      <c r="H168" s="17"/>
    </row>
    <row r="169" spans="2:8" x14ac:dyDescent="0.25">
      <c r="B169" s="103"/>
    </row>
    <row r="170" spans="2:8" x14ac:dyDescent="0.25">
      <c r="B170" s="103"/>
    </row>
  </sheetData>
  <mergeCells count="12">
    <mergeCell ref="C2:D2"/>
    <mergeCell ref="C30:D30"/>
    <mergeCell ref="C156:D156"/>
    <mergeCell ref="C16:D16"/>
    <mergeCell ref="C44:D44"/>
    <mergeCell ref="C58:D58"/>
    <mergeCell ref="C72:D72"/>
    <mergeCell ref="C86:D86"/>
    <mergeCell ref="C100:D100"/>
    <mergeCell ref="C114:D114"/>
    <mergeCell ref="C128:D128"/>
    <mergeCell ref="C142:D142"/>
  </mergeCells>
  <phoneticPr fontId="2" type="noConversion"/>
  <conditionalFormatting sqref="B5:H5 B7:H7 B9:H9 B11:H11 B13:H13">
    <cfRule type="expression" dxfId="11" priority="38">
      <formula>MONTH(B5)&lt;&gt;OpzioneCalendario1Mensile</formula>
    </cfRule>
  </conditionalFormatting>
  <conditionalFormatting sqref="B19:H19 B21:H21 B23:H23 B25:H25 B27:H27">
    <cfRule type="expression" dxfId="10" priority="27">
      <formula>MONTH(B19)&lt;&gt;OpzioneCalendario2Mensile</formula>
    </cfRule>
  </conditionalFormatting>
  <conditionalFormatting sqref="B33:H33 B35:H35 B37:H37 B39:H39 B41:H41">
    <cfRule type="expression" dxfId="9" priority="25">
      <formula>MONTH(B33)&lt;&gt;OpzioneCalendario3Mensile</formula>
    </cfRule>
  </conditionalFormatting>
  <conditionalFormatting sqref="B47:H47 B49:H49 B51:H51 B53:H53 B55:H55">
    <cfRule type="expression" dxfId="8" priority="23">
      <formula>MONTH(B47)&lt;&gt;OpzioneCalendario4Mensile</formula>
    </cfRule>
  </conditionalFormatting>
  <conditionalFormatting sqref="B61:H61 B63:H63 B65:H65 B67:H67 B69:H69">
    <cfRule type="expression" dxfId="7" priority="21">
      <formula>MONTH(B61)&lt;&gt;OpzioneCalendario5Mensile</formula>
    </cfRule>
  </conditionalFormatting>
  <conditionalFormatting sqref="B75:H75 B77:H77 B79:H79 B81:H81 B83:H83">
    <cfRule type="expression" dxfId="6" priority="19">
      <formula>MONTH(B75)&lt;&gt;OpzioneCalendario6Mensile</formula>
    </cfRule>
  </conditionalFormatting>
  <conditionalFormatting sqref="B89:H89 B91:H91 B93:H93 B95:H95 B97:H97">
    <cfRule type="expression" dxfId="5" priority="17">
      <formula>MONTH(B89)&lt;&gt;OpzioneCalendario7Mensile</formula>
    </cfRule>
  </conditionalFormatting>
  <conditionalFormatting sqref="B103:H103 B105:H105 B107:H107 B109:H109 B111:H111">
    <cfRule type="expression" dxfId="4" priority="15">
      <formula>MONTH(B103)&lt;&gt;OpzioneCalendario8Mensile</formula>
    </cfRule>
  </conditionalFormatting>
  <conditionalFormatting sqref="B117:H117 B119:H119 B121:H121 B123:H123 B125:H125">
    <cfRule type="expression" dxfId="3" priority="13">
      <formula>MONTH(B117)&lt;&gt;OpzioneCalendario9Mensile</formula>
    </cfRule>
  </conditionalFormatting>
  <conditionalFormatting sqref="B131:H131 B133:H133 B135:H135 B137:H137 B139:H139">
    <cfRule type="expression" dxfId="2" priority="3">
      <formula>MONTH(B131)&lt;&gt;OpzioneCalendario10Mensile</formula>
    </cfRule>
  </conditionalFormatting>
  <conditionalFormatting sqref="B145:H145 B147:H147 B149:H149 B151:H151 B153:H153">
    <cfRule type="expression" dxfId="1" priority="2">
      <formula>MONTH(B145)&lt;&gt;OpzioneCalendario11Mensile</formula>
    </cfRule>
  </conditionalFormatting>
  <conditionalFormatting sqref="B159:H159 B161:H161 B163:H163 B165:H165 B167:H167">
    <cfRule type="expression" dxfId="0" priority="1">
      <formula>MONTH(B159)&lt;&gt;OpzioneCalendario12Mensile</formula>
    </cfRule>
  </conditionalFormatting>
  <dataValidations xWindow="6" yWindow="311" count="12">
    <dataValidation type="list" errorStyle="warning" allowBlank="1" showInputMessage="1" showErrorMessage="1" error="Selezionare il giorno di inizio della settimana dall'elenco. Selezionare ANNULLA, quindi premere ALT+freccia GIÙ per visualizzare le opzioni e poi freccia GIÙ e INVIO per effettuare una selezione" prompt="Selezionare il giorno di inizio della settimana in questa cella. Premere ALT+freccia GIÙ per aprire l'elenco a discesa e quindi premere INVIO per effettuare la selezione. Il calendario viene aggiornato automaticamente" sqref="B4" xr:uid="{00000000-0002-0000-0000-000000000000}">
      <formula1>"domenica, lunedì, martedì, mercoledì, giovedì, venerdì, sabato"</formula1>
    </dataValidation>
    <dataValidation type="list" errorStyle="warning" allowBlank="1" showInputMessage="1" showErrorMessage="1" error="Selezionare il mese di inizio del calendario dall'elenco. Selezionare ANNULLA, quindi premere ALT+freccia GIÙ per visualizzare le opzioni e poi freccia GIÙ e INVIO per effettuare una selezione" prompt="Selezionare il mese di inizio del calendario in questa cella. Premere ALT+freccia GIÙ per aprire l'elenco a discesa e quindi INVIO per effettuare una selezione" sqref="C2:D2" xr:uid="{00000000-0002-0000-0000-000001000000}">
      <formula1>"gennaio,febbraio,marzo,aprile,maggio,giugno,luglio,agosto,settembre,ottobre,novembre,dicembre"</formula1>
    </dataValidation>
    <dataValidation allowBlank="1" showInputMessage="1" prompt="Questa cartella di lavoro è un calendario di 12 mesi. Immettere l'anno iniziale nella cella B2, quindi selezionare il mese iniziale nella cella C2. Il calendario verrà aggiornato automaticamente per i mesi successivi" sqref="A1" xr:uid="{00000000-0002-0000-0000-000002000000}"/>
    <dataValidation allowBlank="1" showInputMessage="1" showErrorMessage="1" prompt="Immettere l'anno in questa cella" sqref="B2" xr:uid="{00000000-0002-0000-0000-000003000000}"/>
    <dataValidation allowBlank="1" showInputMessage="1" prompt="I giorni feriali vengono determinati automaticamente. Per modificare i giorni feriali, selezionare un nuovo giorno iniziale della settimana nella cella B4." sqref="C4:H4 B18:H18 B32:H32 B46:H46 B60:H60 B74:H74 B88:H88 B102:H102 B116:H116 B130:H130 B144:H144 B158:H158" xr:uid="{00000000-0002-0000-0000-000004000000}"/>
    <dataValidation allowBlank="1" showInputMessage="1" sqref="B5" xr:uid="{00000000-0002-0000-0000-000005000000}"/>
    <dataValidation allowBlank="1" showInputMessage="1" prompt="Immettere qui le note giornaliere" sqref="B6" xr:uid="{00000000-0002-0000-0000-000006000000}"/>
    <dataValidation allowBlank="1" showInputMessage="1" prompt="L’anno del calendario viene aggiornato automaticamente in base all'anno selezionato nella cella B1." sqref="B17 B31 B45 B59 B73 B87 B101 B115 B129 B143 B157" xr:uid="{00000000-0002-0000-0000-000007000000}"/>
    <dataValidation allowBlank="1" showInputMessage="1" prompt="Il mese del calendario viene aggiornato automaticamente in base al mese selezionato nella cella C1" sqref="C157:D157 E30:E31 C31:D31 E44:E45 C45:D45 E58:E59 C59:D59 E72:E73 C73:D73 E86:E87 C87:D87 E100:E101 C101:D101 E114:E115 C115:D115 E128:E129 C129:D129 E142:E143 C143:D143 E156:E157 C17:E17" xr:uid="{00000000-0002-0000-0000-000008000000}"/>
    <dataValidation allowBlank="1" showInputMessage="1" prompt="L’anno del calendario viene aggiornato automaticamente in base all’anno selezionato nella cella B2" sqref="B16 B30 B44 B58 B72 B86 B100 B114 B128 B142 B156" xr:uid="{00000000-0002-0000-0000-00000B000000}"/>
    <dataValidation allowBlank="1" showInputMessage="1" prompt="Il mese del calendario viene aggiornato automaticamente in base al mese selezionato nella cella C2" sqref="C16:D16 C30:D30 C44:D44 C58:D58 C72:D72 C86:D86 C100:D100 C114:D114 C128:D128 C142:D142 C156:D156" xr:uid="{00000000-0002-0000-0000-00000C000000}"/>
    <dataValidation allowBlank="1" showInputMessage="1" prompt="Immettere le note del mese in questa cella" sqref="D15:H15" xr:uid="{00000000-0002-0000-0000-00000A000000}"/>
  </dataValidations>
  <printOptions horizontalCentered="1"/>
  <pageMargins left="0" right="0" top="0" bottom="0" header="0.05" footer="0"/>
  <pageSetup paperSize="9" scale="90" fitToHeight="0" orientation="landscape" r:id="rId1"/>
  <headerFooter alignWithMargins="0"/>
  <rowBreaks count="11" manualBreakCount="11">
    <brk id="14" max="8" man="1"/>
    <brk id="28" max="16383" man="1"/>
    <brk id="42" max="16383" man="1"/>
    <brk id="56" max="16383" man="1"/>
    <brk id="70" max="16383" man="1"/>
    <brk id="84" max="16383" man="1"/>
    <brk id="98" max="16383" man="1"/>
    <brk id="112" max="16383" man="1"/>
    <brk id="126" max="16383" man="1"/>
    <brk id="140" max="16383" man="1"/>
    <brk id="154" max="16383" man="1"/>
  </rowBreaks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13"/>
  <sheetViews>
    <sheetView workbookViewId="0">
      <selection activeCell="F5" sqref="F5"/>
    </sheetView>
  </sheetViews>
  <sheetFormatPr defaultColWidth="8.796875" defaultRowHeight="13.8" x14ac:dyDescent="0.25"/>
  <cols>
    <col min="1" max="1" width="1.69921875" customWidth="1"/>
    <col min="2" max="2" width="58.19921875" customWidth="1"/>
  </cols>
  <sheetData>
    <row r="1" ht="9" customHeight="1" x14ac:dyDescent="0.25"/>
    <row r="2" ht="109.95" customHeight="1" x14ac:dyDescent="0.25"/>
    <row r="3" ht="109.95" customHeight="1" x14ac:dyDescent="0.25"/>
    <row r="4" ht="109.95" customHeight="1" x14ac:dyDescent="0.25"/>
    <row r="5" ht="109.95" customHeight="1" x14ac:dyDescent="0.25"/>
    <row r="6" ht="109.95" customHeight="1" x14ac:dyDescent="0.25"/>
    <row r="7" ht="109.95" customHeight="1" x14ac:dyDescent="0.25"/>
    <row r="8" ht="109.95" customHeight="1" x14ac:dyDescent="0.25"/>
    <row r="9" ht="109.95" customHeight="1" x14ac:dyDescent="0.25"/>
    <row r="10" ht="109.95" customHeight="1" x14ac:dyDescent="0.25"/>
    <row r="11" ht="109.95" customHeight="1" x14ac:dyDescent="0.25"/>
    <row r="12" ht="109.95" customHeight="1" x14ac:dyDescent="0.25"/>
    <row r="13" ht="109.95" customHeight="1" x14ac:dyDescent="0.25"/>
  </sheetData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Status xmlns="71af3243-3dd4-4a8d-8c0d-dd76da1f02a5">Not started</Status>
    <MediaServiceKeyPoints xmlns="71af3243-3dd4-4a8d-8c0d-dd76da1f02a5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9F111ED35F8CC479449609E8A0923A6" ma:contentTypeVersion="12" ma:contentTypeDescription="Create a new document." ma:contentTypeScope="" ma:versionID="426e97fa315356fffbdcd9876fe988c2">
  <xsd:schema xmlns:xsd="http://www.w3.org/2001/XMLSchema" xmlns:xs="http://www.w3.org/2001/XMLSchema" xmlns:p="http://schemas.microsoft.com/office/2006/metadata/properties" xmlns:ns2="71af3243-3dd4-4a8d-8c0d-dd76da1f02a5" xmlns:ns3="16c05727-aa75-4e4a-9b5f-8a80a1165891" targetNamespace="http://schemas.microsoft.com/office/2006/metadata/properties" ma:root="true" ma:fieldsID="14b8f0def80e6d70ce3def20c90759ae" ns2:_="" ns3:_="">
    <xsd:import namespace="71af3243-3dd4-4a8d-8c0d-dd76da1f02a5"/>
    <xsd:import namespace="16c05727-aa75-4e4a-9b5f-8a80a1165891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2:MediaServiceAutoTags" minOccurs="0"/>
                <xsd:element ref="ns2:MediaServiceEventHashCode" minOccurs="0"/>
                <xsd:element ref="ns2:MediaServiceGenerationTim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Statu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1af3243-3dd4-4a8d-8c0d-dd76da1f02a5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AutoTags" ma:index="11" nillable="true" ma:displayName="MediaServiceAutoTags" ma:internalName="MediaServiceAutoTags" ma:readOnly="true">
      <xsd:simpleType>
        <xsd:restriction base="dms:Text"/>
      </xsd:simpleType>
    </xsd:element>
    <xsd:element name="MediaServiceEventHashCode" ma:index="12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false">
      <xsd:simpleType>
        <xsd:restriction base="dms:Note">
          <xsd:maxLength value="255"/>
        </xsd:restriction>
      </xsd:simpleType>
    </xsd:element>
    <xsd:element name="MediaServiceDateTaken" ma:index="18" nillable="true" ma:displayName="MediaServiceDateTaken" ma:hidden="true" ma:internalName="MediaServiceDateTaken" ma:readOnly="true">
      <xsd:simpleType>
        <xsd:restriction base="dms:Text"/>
      </xsd:simpleType>
    </xsd:element>
    <xsd:element name="Status" ma:index="19" nillable="true" ma:displayName="Status" ma:default="Not started" ma:format="Dropdown" ma:internalName="Status">
      <xsd:simpleType>
        <xsd:restriction base="dms:Choice">
          <xsd:enumeration value="Not started"/>
          <xsd:enumeration value="In Progress"/>
          <xsd:enumeration value="Completed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c05727-aa75-4e4a-9b5f-8a80a1165891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3FE495B2-1A40-4E09-AC6D-366823A14434}">
  <ds:schemaRefs>
    <ds:schemaRef ds:uri="http://schemas.microsoft.com/office/2006/metadata/properties"/>
    <ds:schemaRef ds:uri="http://www.w3.org/2000/xmlns/"/>
    <ds:schemaRef ds:uri="71af3243-3dd4-4a8d-8c0d-dd76da1f02a5"/>
    <ds:schemaRef ds:uri="http://www.w3.org/2001/XMLSchema-instance"/>
    <ds:schemaRef ds:uri="http://schemas.microsoft.com/office/infopath/2007/PartnerControls"/>
  </ds:schemaRefs>
</ds:datastoreItem>
</file>

<file path=customXml/itemProps2.xml><?xml version="1.0" encoding="utf-8"?>
<ds:datastoreItem xmlns:ds="http://schemas.openxmlformats.org/officeDocument/2006/customXml" ds:itemID="{B29B067D-7DE6-4905-B7BC-6793CE2FABED}">
  <ds:schemaRefs>
    <ds:schemaRef ds:uri="http://schemas.microsoft.com/office/2006/metadata/contentType"/>
    <ds:schemaRef ds:uri="http://schemas.microsoft.com/office/2006/metadata/properties/metaAttributes"/>
    <ds:schemaRef ds:uri="http://www.w3.org/2000/xmlns/"/>
    <ds:schemaRef ds:uri="http://www.w3.org/2001/XMLSchema"/>
    <ds:schemaRef ds:uri="71af3243-3dd4-4a8d-8c0d-dd76da1f02a5"/>
    <ds:schemaRef ds:uri="16c05727-aa75-4e4a-9b5f-8a80a1165891"/>
    <ds:schemaRef ds:uri="http://schemas.microsoft.com/office/2006/metadata/properties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3C83B043-D599-44B0-8409-31B42F1DD713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emplate>TM22340108</Template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49</vt:i4>
      </vt:variant>
    </vt:vector>
  </HeadingPairs>
  <TitlesOfParts>
    <vt:vector size="50" baseType="lpstr">
      <vt:lpstr>PIANO DI LETTURA</vt:lpstr>
      <vt:lpstr>AreaTitoloColonna1..H12.1</vt:lpstr>
      <vt:lpstr>AreaTitoloColonna10..H54.1</vt:lpstr>
      <vt:lpstr>AreaTitoloColonna11..C56.1</vt:lpstr>
      <vt:lpstr>AreaTitoloColonna13..H68.1</vt:lpstr>
      <vt:lpstr>AreaTitoloColonna14..C70.1</vt:lpstr>
      <vt:lpstr>AreaTitoloColonna16..H82.1</vt:lpstr>
      <vt:lpstr>AreaTitoloColonna17..C84.1</vt:lpstr>
      <vt:lpstr>AreaTitoloColonna19..H96.1</vt:lpstr>
      <vt:lpstr>AreaTitoloColonna2..C14.1</vt:lpstr>
      <vt:lpstr>AreaTitoloColonna20..C98.1</vt:lpstr>
      <vt:lpstr>AreaTitoloColonna22..H110.1</vt:lpstr>
      <vt:lpstr>AreaTitoloColonna23..C112.1</vt:lpstr>
      <vt:lpstr>AreaTitoloColonna25..H124.1</vt:lpstr>
      <vt:lpstr>AreaTitoloColonna26..C126.1</vt:lpstr>
      <vt:lpstr>AreaTitoloColonna28..H138.1</vt:lpstr>
      <vt:lpstr>AreaTitoloColonna29..C140.1</vt:lpstr>
      <vt:lpstr>AreaTitoloColonna31..H152.1</vt:lpstr>
      <vt:lpstr>AreaTitoloColonna32..C154.1</vt:lpstr>
      <vt:lpstr>AreaTitoloColonna34..H166.1</vt:lpstr>
      <vt:lpstr>AreaTitoloColonna35..C168.1</vt:lpstr>
      <vt:lpstr>AreaTitoloColonna4..H26.1</vt:lpstr>
      <vt:lpstr>AreaTitoloColonna5..C28.1</vt:lpstr>
      <vt:lpstr>AreaTitoloColonna7..H40.1</vt:lpstr>
      <vt:lpstr>AreaTitoloColonna8..C42.1</vt:lpstr>
      <vt:lpstr>Calendario10Annuale</vt:lpstr>
      <vt:lpstr>Calendario10Mensile</vt:lpstr>
      <vt:lpstr>Calendario11Annuale</vt:lpstr>
      <vt:lpstr>Calendario11Mensile</vt:lpstr>
      <vt:lpstr>Calendario12Annuale</vt:lpstr>
      <vt:lpstr>Calendario12Mensile</vt:lpstr>
      <vt:lpstr>Calendario1Annuale</vt:lpstr>
      <vt:lpstr>Calendario1Mensile</vt:lpstr>
      <vt:lpstr>Calendario2Annuale</vt:lpstr>
      <vt:lpstr>Calendario2Mensile</vt:lpstr>
      <vt:lpstr>Calendario3Annuale</vt:lpstr>
      <vt:lpstr>Calendario3Mensile</vt:lpstr>
      <vt:lpstr>Calendario4Annuale</vt:lpstr>
      <vt:lpstr>Calendario4Mensile</vt:lpstr>
      <vt:lpstr>Calendario5Annuale</vt:lpstr>
      <vt:lpstr>Calendario5Mensile</vt:lpstr>
      <vt:lpstr>Calendario6Annuale</vt:lpstr>
      <vt:lpstr>Calendario6Mensile</vt:lpstr>
      <vt:lpstr>Calendario7Annuale</vt:lpstr>
      <vt:lpstr>Calendario7Mensile</vt:lpstr>
      <vt:lpstr>Calendario8Annuale</vt:lpstr>
      <vt:lpstr>Calendario8Mensile</vt:lpstr>
      <vt:lpstr>Calendario9Annuale</vt:lpstr>
      <vt:lpstr>Calendario9Mensile</vt:lpstr>
      <vt:lpstr>InizioSettimana</vt:lpstr>
    </vt:vector>
  </TitlesOfParts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creator/>
  <cp:lastModifiedBy/>
  <cp:lastPrinted>2022-12-19T11:48:36Z</cp:lastPrinted>
  <dcterms:created xsi:type="dcterms:W3CDTF">2019-12-03T00:53:38Z</dcterms:created>
  <dcterms:modified xsi:type="dcterms:W3CDTF">2024-12-18T17:36:51Z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0x01010079F111ED35F8CC479449609E8A0923A6</vt:lpwstr>
  </property>
</Properties>
</file>